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10b96a5a2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d4183ed86564cc9"/>
    <x:sheet xmlns:r="http://schemas.openxmlformats.org/officeDocument/2006/relationships" name="Calculator" sheetId="2" r:id="R7a4a03045b784956"/>
    <x:sheet xmlns:r="http://schemas.openxmlformats.org/officeDocument/2006/relationships" name="Match Scenarios" sheetId="3" r:id="R24895418f3904a48"/>
    <x:sheet xmlns:r="http://schemas.openxmlformats.org/officeDocument/2006/relationships" name="Reference" sheetId="4" r:id="R036d344bf8f544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;[Red]($#,##0);-"/>
    <x:numFmt numFmtId="201" formatCode="0.0%;[Red](0.0%);-"/>
    <x:numFmt numFmtId="202" formatCode="#,##0;[Red](#,##0);-"/>
    <x:numFmt numFmtId="203" formatCode="0%"/>
  </x:numFmts>
  <x:fonts count="26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2"/>
      <x:color rgb="FF0F766E"/>
      <x:name val="Carlito"/>
    </x:font>
    <x:font>
      <x:sz val="11"/>
      <x:color rgb="FF123F35"/>
      <x:name val="Carlito"/>
    </x:font>
    <x:font>
      <x:b/>
      <x:sz val="11"/>
      <x:color rgb="FF123F35"/>
      <x:name val="Carlito"/>
    </x:font>
    <x:font>
      <x:b/>
      <x:sz val="18"/>
      <x:color rgb="FFFFFFFF"/>
      <x:name val="Arial"/>
    </x:font>
    <x:font>
      <x:sz val="11"/>
      <x:name val="Arial"/>
    </x:font>
    <x:font>
      <x:b/>
      <x:sz val="11"/>
      <x:color rgb="FFFFFFFF"/>
      <x:name val="Arial"/>
    </x:font>
    <x:font>
      <x:b/>
      <x:sz val="12"/>
      <x:color rgb="FF0F766E"/>
      <x:name val="Arial"/>
    </x:font>
    <x:font>
      <x:sz val="11"/>
      <x:color rgb="FF123F35"/>
      <x:name val="Arial"/>
    </x:font>
    <x:font>
      <x:b/>
      <x:sz val="11"/>
      <x:color rgb="FF123F35"/>
      <x:name val="Arial"/>
    </x:font>
    <x:font>
      <x:sz val="11"/>
      <x:color rgb="FF0000FF"/>
      <x:name val="Carlito"/>
    </x:font>
    <x:font>
      <x:i/>
      <x:sz val="9"/>
      <x:color rgb="FF6B7280"/>
      <x:name val="Carlito"/>
    </x:font>
    <x:font>
      <x:b/>
      <x:sz val="11"/>
      <x:color rgb="FF000000"/>
      <x:name val="Carlito"/>
    </x:font>
    <x:font>
      <x:i/>
      <x:sz val="11"/>
      <x:color rgb="FF123F35"/>
      <x:name val="Carlito"/>
    </x:font>
    <x:font>
      <x:sz val="11"/>
      <x:color rgb="FF0000FF"/>
      <x:name val="Arial"/>
    </x:font>
    <x:font>
      <x:i/>
      <x:sz val="9"/>
      <x:color rgb="FF6B7280"/>
      <x:name val="Arial"/>
    </x:font>
    <x:font>
      <x:b/>
      <x:sz val="11"/>
      <x:color rgb="FF000000"/>
      <x:name val="Arial"/>
    </x:font>
    <x:font>
      <x:i/>
      <x:sz val="11"/>
      <x:color rgb="FF123F35"/>
      <x:name val="Arial"/>
    </x:font>
    <x:font>
      <x:sz val="11"/>
      <x:color rgb="FF008000"/>
      <x:name val="Carlito"/>
    </x:font>
    <x:font>
      <x:i/>
      <x:sz val="11"/>
      <x:color rgb="FF6B7280"/>
      <x:name val="Carlito"/>
    </x:font>
    <x:font>
      <x:sz val="11"/>
      <x:color rgb="FF008000"/>
      <x:name val="Arial"/>
    </x:font>
    <x:font>
      <x:i/>
      <x:sz val="11"/>
      <x:color rgb="FF6B7280"/>
      <x:name val="Arial"/>
    </x:font>
    <x:font>
      <x:b/>
      <x:sz val="11"/>
      <x:color rgb="FF0F766E"/>
      <x:name val="Carlito"/>
    </x:font>
    <x:font>
      <x:b/>
      <x:sz val="11"/>
      <x:color rgb="FF0F766E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0F766E"/>
      </x:patternFill>
    </x:fill>
    <x:fill>
      <x:patternFill patternType="solid">
        <x:fgColor rgb="FFF3F4F6"/>
      </x:patternFill>
    </x:fill>
    <x:fill>
      <x:patternFill patternType="solid">
        <x:fgColor rgb="FFFFF4CC"/>
      </x:patternFill>
    </x:fill>
    <x:fill>
      <x:patternFill patternType="solid">
        <x:fgColor rgb="FFE8F5F1"/>
      </x:patternFill>
    </x:fill>
    <x:fill>
      <x:patternFill patternType="solid">
        <x:fgColor rgb="FFF6FBF9"/>
      </x:patternFill>
    </x:fill>
  </x:fills>
  <x:borders count="2">
    <x:border/>
    <x:border/>
  </x:borders>
  <x:cellStyleXfs count="1">
    <x:xf numFmtId="0" fontId="0" fillId="0" borderId="0"/>
  </x:cellStyleXfs>
  <x:cellXfs count="1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8" fillId="3" borderId="1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 applyAlignment="1">
      <x:alignment wrapText="1"/>
    </x:xf>
    <x:xf numFmtId="0" fontId="10" fillId="4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0" fillId="5" borderId="0" xfId="0" applyNumberFormat="1" applyFont="1" applyFill="1" applyBorder="1"/>
    <x:xf numFmtId="0" fontId="12" fillId="5" borderId="0" xfId="0" applyNumberFormat="1" applyFont="1" applyFill="1" applyBorder="1"/>
    <x:xf numFmtId="0" fontId="0" fillId="5" borderId="1" xfId="0" applyNumberFormat="1" applyFont="1" applyFill="1" applyBorder="1"/>
    <x:xf numFmtId="0" fontId="12" fillId="5" borderId="1" xfId="0" applyNumberFormat="1" applyFont="1" applyFill="1" applyBorder="1"/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1" xfId="0" applyNumberFormat="1" applyFont="1" applyFill="1" applyBorder="1"/>
    <x:xf numFmtId="0" fontId="13" fillId="0" borderId="1" xfId="0" applyNumberFormat="1" applyFont="1" applyFill="1" applyBorder="1" applyAlignment="1">
      <x:alignment wrapText="1"/>
    </x:xf>
    <x:xf numFmtId="200" fontId="12" fillId="5" borderId="0" xfId="0" applyNumberFormat="1" applyFont="1" applyFill="1" applyBorder="1"/>
    <x:xf numFmtId="200" fontId="12" fillId="5" borderId="1" xfId="0" applyNumberFormat="1" applyFont="1" applyFill="1" applyBorder="1"/>
    <x:xf numFmtId="201" fontId="12" fillId="5" borderId="0" xfId="0" applyNumberFormat="1" applyFont="1" applyFill="1" applyBorder="1"/>
    <x:xf numFmtId="201" fontId="12" fillId="5" borderId="1" xfId="0" applyNumberFormat="1" applyFont="1" applyFill="1" applyBorder="1"/>
    <x:xf numFmtId="202" fontId="12" fillId="5" borderId="0" xfId="0" applyNumberFormat="1" applyFont="1" applyFill="1" applyBorder="1"/>
    <x:xf numFmtId="202" fontId="12" fillId="5" borderId="1" xfId="0" applyNumberFormat="1" applyFont="1" applyFill="1" applyBorder="1"/>
    <x:xf numFmtId="0" fontId="0" fillId="6" borderId="0" xfId="0" applyNumberFormat="1" applyFont="1" applyFill="1" applyBorder="1"/>
    <x:xf numFmtId="0" fontId="14" fillId="6" borderId="0" xfId="0" applyNumberFormat="1" applyFont="1" applyFill="1" applyBorder="1"/>
    <x:xf numFmtId="0" fontId="0" fillId="6" borderId="1" xfId="0" applyNumberFormat="1" applyFont="1" applyFill="1" applyBorder="1"/>
    <x:xf numFmtId="0" fontId="14" fillId="6" borderId="1" xfId="0" applyNumberFormat="1" applyFont="1" applyFill="1" applyBorder="1"/>
    <x:xf numFmtId="200" fontId="14" fillId="6" borderId="0" xfId="0" applyNumberFormat="1" applyFont="1" applyFill="1" applyBorder="1"/>
    <x:xf numFmtId="200" fontId="14" fillId="6" borderId="1" xfId="0" applyNumberFormat="1" applyFont="1" applyFill="1" applyBorder="1"/>
    <x:xf numFmtId="201" fontId="14" fillId="6" borderId="0" xfId="0" applyNumberFormat="1" applyFont="1" applyFill="1" applyBorder="1"/>
    <x:xf numFmtId="201" fontId="14" fillId="6" borderId="1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15" fillId="7" borderId="0" xfId="0" applyNumberFormat="1" applyFont="1" applyFill="1" applyBorder="1"/>
    <x:xf numFmtId="0" fontId="15" fillId="7" borderId="0" xfId="0" applyNumberFormat="1" applyFont="1" applyFill="1" applyBorder="1" applyAlignment="1">
      <x:alignment wrapText="1"/>
    </x:xf>
    <x:xf numFmtId="0" fontId="15" fillId="7" borderId="1" xfId="0" applyNumberFormat="1" applyFont="1" applyFill="1" applyBorder="1"/>
    <x:xf numFmtId="0" fontId="15" fillId="7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200" fontId="16" fillId="5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  <x:xf numFmtId="201" fontId="16" fillId="5" borderId="0" xfId="0" applyNumberFormat="1" applyFont="1" applyFill="1" applyBorder="1"/>
    <x:xf numFmtId="202" fontId="16" fillId="5" borderId="0" xfId="0" applyNumberFormat="1" applyFont="1" applyFill="1" applyBorder="1"/>
    <x:xf numFmtId="200" fontId="18" fillId="6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201" fontId="18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9" fillId="7" borderId="0" xfId="0" applyNumberFormat="1" applyFont="1" applyFill="1" applyBorder="1" applyAlignment="1">
      <x:alignment wrapText="1"/>
    </x:xf>
    <x:xf numFmtId="0" fontId="11" fillId="4" borderId="1" xfId="0" applyNumberFormat="1" applyFont="1" applyFill="1" applyBorder="1"/>
    <x:xf numFmtId="200" fontId="16" fillId="5" borderId="1" xfId="0" applyNumberFormat="1" applyFont="1" applyFill="1" applyBorder="1"/>
    <x:xf numFmtId="0" fontId="17" fillId="0" borderId="1" xfId="0" applyNumberFormat="1" applyFont="1" applyFill="1" applyBorder="1" applyAlignment="1">
      <x:alignment wrapText="1"/>
    </x:xf>
    <x:xf numFmtId="201" fontId="16" fillId="5" borderId="1" xfId="0" applyNumberFormat="1" applyFont="1" applyFill="1" applyBorder="1"/>
    <x:xf numFmtId="202" fontId="16" fillId="5" borderId="1" xfId="0" applyNumberFormat="1" applyFont="1" applyFill="1" applyBorder="1"/>
    <x:xf numFmtId="200" fontId="18" fillId="6" borderId="1" xfId="0" applyNumberFormat="1" applyFont="1" applyFill="1" applyBorder="1"/>
    <x:xf numFmtId="0" fontId="11" fillId="7" borderId="1" xfId="0" applyNumberFormat="1" applyFont="1" applyFill="1" applyBorder="1" applyAlignment="1">
      <x:alignment wrapText="1"/>
    </x:xf>
    <x:xf numFmtId="201" fontId="18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9" fillId="7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20" fillId="0" borderId="0" xfId="0" applyNumberFormat="1" applyFont="1" applyFill="1" applyBorder="1"/>
    <x:xf numFmtId="201" fontId="20" fillId="0" borderId="0" xfId="0" applyNumberFormat="1" applyFont="1" applyFill="1" applyBorder="1"/>
    <x:xf numFmtId="200" fontId="20" fillId="0" borderId="1" xfId="0" applyNumberFormat="1" applyFont="1" applyFill="1" applyBorder="1"/>
    <x:xf numFmtId="201" fontId="20" fillId="0" borderId="1" xfId="0" applyNumberFormat="1" applyFont="1" applyFill="1" applyBorder="1"/>
    <x:xf numFmtId="0" fontId="21" fillId="7" borderId="0" xfId="0" applyNumberFormat="1" applyFont="1" applyFill="1" applyBorder="1"/>
    <x:xf numFmtId="0" fontId="21" fillId="7" borderId="0" xfId="0" applyNumberFormat="1" applyFont="1" applyFill="1" applyBorder="1" applyAlignment="1">
      <x:alignment wrapText="1"/>
    </x:xf>
    <x:xf numFmtId="0" fontId="21" fillId="7" borderId="1" xfId="0" applyNumberFormat="1" applyFont="1" applyFill="1" applyBorder="1"/>
    <x:xf numFmtId="0" fontId="21" fillId="7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wrapText="1"/>
    </x:xf>
    <x:xf numFmtId="203" fontId="7" fillId="0" borderId="0" xfId="0" applyNumberFormat="1" applyFont="1" applyFill="1" applyBorder="1"/>
    <x:xf numFmtId="200" fontId="22" fillId="0" borderId="0" xfId="0" applyNumberFormat="1" applyFont="1" applyFill="1" applyBorder="1"/>
    <x:xf numFmtId="201" fontId="22" fillId="0" borderId="0" xfId="0" applyNumberFormat="1" applyFont="1" applyFill="1" applyBorder="1"/>
    <x:xf numFmtId="0" fontId="23" fillId="7" borderId="0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wrapText="1"/>
    </x:xf>
    <x:xf numFmtId="203" fontId="7" fillId="0" borderId="1" xfId="0" applyNumberFormat="1" applyFont="1" applyFill="1" applyBorder="1"/>
    <x:xf numFmtId="200" fontId="22" fillId="0" borderId="1" xfId="0" applyNumberFormat="1" applyFont="1" applyFill="1" applyBorder="1"/>
    <x:xf numFmtId="201" fontId="22" fillId="0" borderId="1" xfId="0" applyNumberFormat="1" applyFont="1" applyFill="1" applyBorder="1"/>
    <x:xf numFmtId="0" fontId="23" fillId="7" borderId="1" xfId="0" applyNumberFormat="1" applyFont="1" applyFill="1" applyBorder="1" applyAlignment="1">
      <x:alignment wrapText="1"/>
    </x:xf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24" fillId="0" borderId="0" xfId="0" applyNumberFormat="1" applyFont="1" applyFill="1" applyBorder="1"/>
    <x:xf numFmtId="0" fontId="24" fillId="0" borderId="1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2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a3d6cd3704bfd" /><Relationship Type="http://schemas.openxmlformats.org/officeDocument/2006/relationships/theme" Target="/xl/theme/theme1.xml" Id="R2484dd1fe4904fe3" /><Relationship Type="http://schemas.openxmlformats.org/officeDocument/2006/relationships/sharedStrings" Target="/xl/sharedStrings.xml" Id="R2d55aa7a72804854" /><Relationship Type="http://schemas.openxmlformats.org/officeDocument/2006/relationships/worksheet" Target="/xl/worksheets/sheet1.xml" Id="R9d4183ed86564cc9" /><Relationship Type="http://schemas.openxmlformats.org/officeDocument/2006/relationships/worksheet" Target="/xl/worksheets/sheet2.xml" Id="R7a4a03045b784956" /><Relationship Type="http://schemas.openxmlformats.org/officeDocument/2006/relationships/worksheet" Target="/xl/worksheets/sheet3.xml" Id="R24895418f3904a48" /><Relationship Type="http://schemas.openxmlformats.org/officeDocument/2006/relationships/worksheet" Target="/xl/worksheets/sheet4.xml" Id="R036d344bf8f5449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287440ad2ff491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Employer Match by Employee Contribution Rate</a:t>
            </a:r>
          </a:p>
        </c:rich>
      </c:tx>
    </c:title>
    <c:plotArea>
      <c:lineChart>
        <c:grouping val="standard"/>
        <c:ser>
          <c:idx val="0"/>
          <c:order val="0"/>
          <c:tx>
            <c:v>Employee Contribution</c:v>
          </c:tx>
          <c:marker>
            <c:symbol val="none"/>
          </c:marker>
          <c:cat>
            <c:strRef>
              <c:f>'Match Scenarios'!$A$7:$A$22</c:f>
              <c:strCache>
                <c:ptCount val="0"/>
              </c:strCache>
            </c:strRef>
          </c:cat>
          <c:val>
            <c:numRef>
              <c:f>'Match Scenarios'!$B$7:$B$22</c:f>
              <c:numCache>
                <c:formatCode>$#,##0;[Red]($#,##0);-</c:formatCode>
                <c:ptCount val="0"/>
              </c:numCache>
            </c:numRef>
          </c:val>
        </c:ser>
        <c:ser>
          <c:idx val="1"/>
          <c:order val="1"/>
          <c:tx>
            <c:v>Tier 1 Match</c:v>
          </c:tx>
          <c:marker>
            <c:symbol val="none"/>
          </c:marker>
          <c:cat>
            <c:strRef>
              <c:f>'Match Scenarios'!$A$7:$A$22</c:f>
              <c:strCache>
                <c:ptCount val="0"/>
              </c:strCache>
            </c:strRef>
          </c:cat>
          <c:val>
            <c:numRef>
              <c:f>'Match Scenarios'!$C$7:$C$22</c:f>
              <c:numCache>
                <c:formatCode>$#,##0;[Red]($#,##0);-</c:formatCode>
                <c:ptCount val="0"/>
              </c:numCache>
            </c:numRef>
          </c:val>
        </c:ser>
        <c:ser>
          <c:idx val="2"/>
          <c:order val="2"/>
          <c:tx>
            <c:v>Tier 2 Match</c:v>
          </c:tx>
          <c:marker>
            <c:symbol val="none"/>
          </c:marker>
          <c:cat>
            <c:strRef>
              <c:f>'Match Scenarios'!$A$7:$A$22</c:f>
              <c:strCache>
                <c:ptCount val="0"/>
              </c:strCache>
            </c:strRef>
          </c:cat>
          <c:val>
            <c:numRef>
              <c:f>'Match Scenarios'!$D$7:$D$22</c:f>
              <c:numCache>
                <c:formatCode>$#,##0;[Red]($#,##0);-</c:formatCode>
                <c:ptCount val="0"/>
              </c:numCache>
            </c:numRef>
          </c:val>
        </c:ser>
        <c:ser>
          <c:idx val="3"/>
          <c:order val="3"/>
          <c:tx>
            <c:v>Total Employer Match</c:v>
          </c:tx>
          <c:marker>
            <c:symbol val="none"/>
          </c:marker>
          <c:cat>
            <c:strRef>
              <c:f>'Match Scenarios'!$A$7:$A$22</c:f>
              <c:strCache>
                <c:ptCount val="0"/>
              </c:strCache>
            </c:strRef>
          </c:cat>
          <c:val>
            <c:numRef>
              <c:f>'Match Scenarios'!$E$7:$E$22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3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287440ad2ff49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e53469bd4144850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28" t="str">
        <x:v>401(k) Employer Match Calculator</x:v>
      </x:c>
      <x:c r="B1" s="28"/>
      <x:c r="C1" s="28"/>
      <x:c r="D1" s="28"/>
      <x:c r="E1" s="28"/>
      <x:c r="F1" s="28"/>
    </x:row>
    <x:row r="2">
      <x:c r="A2" s="28"/>
      <x:c r="B2" s="28"/>
      <x:c r="C2" s="28"/>
      <x:c r="D2" s="28"/>
      <x:c r="E2" s="28"/>
      <x:c r="F2" s="28"/>
    </x:row>
    <x:row r="3">
      <x:c r="A3" s="29"/>
      <x:c r="B3" s="29"/>
      <x:c r="C3" s="29"/>
      <x:c r="D3" s="29"/>
      <x:c r="E3" s="29"/>
      <x:c r="F3" s="29"/>
    </x:row>
    <x:row r="4">
      <x:c r="A4" s="30" t="str">
        <x:v>How to use this workbook</x:v>
      </x:c>
      <x:c r="B4" s="30"/>
      <x:c r="C4" s="30"/>
      <x:c r="D4" s="30"/>
      <x:c r="E4" s="30"/>
      <x:c r="F4" s="30"/>
    </x:row>
    <x:row r="5">
      <x:c r="A5" s="29"/>
      <x:c r="B5" s="29"/>
      <x:c r="C5" s="29"/>
      <x:c r="D5" s="29"/>
      <x:c r="E5" s="29"/>
      <x:c r="F5" s="29"/>
    </x:row>
    <x:row r="6">
      <x:c r="A6" s="31" t="str">
        <x:v>1</x:v>
      </x:c>
      <x:c r="B6" s="32" t="str">
        <x:v>Open the Calculator tab.</x:v>
      </x:c>
      <x:c r="C6" s="29"/>
      <x:c r="D6" s="29"/>
      <x:c r="E6" s="29"/>
      <x:c r="F6" s="29"/>
    </x:row>
    <x:row r="7">
      <x:c r="A7" s="31" t="str">
        <x:v>2</x:v>
      </x:c>
      <x:c r="B7" s="32" t="str">
        <x:v>Enter your annual salary and planned employee contribution rate.</x:v>
      </x:c>
      <x:c r="C7" s="29"/>
      <x:c r="D7" s="29"/>
      <x:c r="E7" s="29"/>
      <x:c r="F7" s="29"/>
    </x:row>
    <x:row r="8">
      <x:c r="A8" s="31" t="str">
        <x:v>3</x:v>
      </x:c>
      <x:c r="B8" s="32" t="str">
        <x:v>Enter your employer's match formula using Tier 1 and, if applicable, Tier 2.</x:v>
      </x:c>
      <x:c r="C8" s="29"/>
      <x:c r="D8" s="29"/>
      <x:c r="E8" s="29"/>
      <x:c r="F8" s="29"/>
    </x:row>
    <x:row r="9">
      <x:c r="A9" s="31" t="str">
        <x:v>4</x:v>
      </x:c>
      <x:c r="B9" s="32" t="str">
        <x:v>Review how much match you capture, how much may be left on the table, and your total annual 401(k) deposit.</x:v>
      </x:c>
      <x:c r="C9" s="29"/>
      <x:c r="D9" s="29"/>
      <x:c r="E9" s="29"/>
      <x:c r="F9" s="29"/>
    </x:row>
    <x:row r="10">
      <x:c r="A10" s="31" t="str">
        <x:v>5</x:v>
      </x:c>
      <x:c r="B10" s="32" t="str">
        <x:v>Use Match Scenarios to compare different employee contribution rates.</x:v>
      </x:c>
      <x:c r="C10" s="29"/>
      <x:c r="D10" s="29"/>
      <x:c r="E10" s="29"/>
      <x:c r="F10" s="29"/>
    </x:row>
    <x:row r="11">
      <x:c r="A11" s="31" t="str">
        <x:v>6</x:v>
      </x:c>
      <x:c r="B11" s="32" t="str">
        <x:v>Replace the sample inputs with the exact terms from your employer's plan documents.</x:v>
      </x:c>
      <x:c r="C11" s="29"/>
      <x:c r="D11" s="29"/>
      <x:c r="E11" s="29"/>
      <x:c r="F11" s="29"/>
    </x:row>
    <x:row r="12">
      <x:c r="A12" s="29"/>
      <x:c r="B12" s="29"/>
      <x:c r="C12" s="29"/>
      <x:c r="D12" s="29"/>
      <x:c r="E12" s="29"/>
      <x:c r="F12" s="29"/>
    </x:row>
    <x:row r="13">
      <x:c r="A13" s="30" t="str">
        <x:v>Important</x:v>
      </x:c>
      <x:c r="B13" s="30"/>
      <x:c r="C13" s="30"/>
      <x:c r="D13" s="30"/>
      <x:c r="E13" s="30"/>
      <x:c r="F13" s="30"/>
    </x:row>
    <x:row r="14">
      <x:c r="A14" s="29"/>
      <x:c r="B14" s="29"/>
      <x:c r="C14" s="29"/>
      <x:c r="D14" s="29"/>
      <x:c r="E14" s="29"/>
      <x:c r="F14" s="29"/>
    </x:row>
    <x:row r="15">
      <x:c r="A15" s="33" t="str">
        <x:v>This calculator estimates employer matching contributions based on the match formula you enter. It does not determine your plan's legal contribution limits, eligibility rules, vesting schedule, true-up provisions, compensation definition, or payroll-specific restrictions. Verify your plan documents.</x:v>
      </x:c>
      <x:c r="B15" s="33"/>
      <x:c r="C15" s="33"/>
      <x:c r="D15" s="33"/>
      <x:c r="E15" s="33"/>
      <x:c r="F15" s="33"/>
    </x:row>
    <x:row r="16">
      <x:c r="A16" s="33"/>
      <x:c r="B16" s="33"/>
      <x:c r="C16" s="33"/>
      <x:c r="D16" s="33"/>
      <x:c r="E16" s="33"/>
      <x:c r="F16" s="33"/>
    </x:row>
    <x:row r="17">
      <x:c r="A17" s="33"/>
      <x:c r="B17" s="33"/>
      <x:c r="C17" s="33"/>
      <x:c r="D17" s="33"/>
      <x:c r="E17" s="33"/>
      <x:c r="F17" s="33"/>
    </x:row>
    <x:row r="18">
      <x:c r="A18" s="33"/>
      <x:c r="B18" s="33"/>
      <x:c r="C18" s="33"/>
      <x:c r="D18" s="33"/>
      <x:c r="E18" s="33"/>
      <x:c r="F18" s="33"/>
    </x:row>
    <x:row r="19">
      <x:c r="A19" s="29"/>
      <x:c r="B19" s="29"/>
      <x:c r="C19" s="29"/>
      <x:c r="D19" s="29"/>
      <x:c r="E19" s="29"/>
      <x:c r="F19" s="29"/>
    </x:row>
    <x:row r="20">
      <x:c r="A20" s="30" t="str">
        <x:v>Workbook tab</x:v>
      </x:c>
      <x:c r="B20" s="30" t="str">
        <x:v>Purpose</x:v>
      </x:c>
      <x:c r="C20" s="29"/>
      <x:c r="D20" s="29"/>
      <x:c r="E20" s="29"/>
      <x:c r="F20" s="29"/>
    </x:row>
    <x:row r="21">
      <x:c r="A21" s="34" t="str">
        <x:v>Calculator</x:v>
      </x:c>
      <x:c r="B21" s="32" t="str">
        <x:v>Enter your plan details and see your match results.</x:v>
      </x:c>
      <x:c r="C21" s="29"/>
      <x:c r="D21" s="29"/>
      <x:c r="E21" s="29"/>
      <x:c r="F21" s="29"/>
    </x:row>
    <x:row r="22">
      <x:c r="A22" s="34" t="str">
        <x:v>Match Scenarios</x:v>
      </x:c>
      <x:c r="B22" s="32" t="str">
        <x:v>Compare employee contribution rates from 0% to 15%.</x:v>
      </x:c>
      <x:c r="C22" s="29"/>
      <x:c r="D22" s="29"/>
      <x:c r="E22" s="29"/>
      <x:c r="F22" s="29"/>
    </x:row>
    <x:row r="23">
      <x:c r="A23" s="34" t="str">
        <x:v>Reference</x:v>
      </x:c>
      <x:c r="B23" s="32" t="str">
        <x:v>Understand each input and the two-tier match setup.</x:v>
      </x:c>
      <x:c r="C23" s="29"/>
      <x:c r="D23" s="29"/>
      <x:c r="E23" s="29"/>
      <x:c r="F23" s="29"/>
    </x:row>
    <x:row r="24">
      <x:c r="A24" s="29"/>
      <x:c r="B24" s="29"/>
      <x:c r="C24" s="29"/>
      <x:c r="D24" s="29"/>
      <x:c r="E24" s="29"/>
      <x:c r="F24" s="29"/>
    </x:row>
    <x:row r="25">
      <x:c r="A25" s="29"/>
      <x:c r="B25" s="29"/>
      <x:c r="C25" s="29"/>
      <x:c r="D25" s="29"/>
      <x:c r="E25" s="29"/>
      <x:c r="F25" s="29"/>
    </x:row>
  </x:sheetData>
  <x:mergeCells>
    <x:mergeCell ref="A1:F2"/>
    <x:mergeCell ref="A4:F4"/>
    <x:mergeCell ref="A13:F13"/>
    <x:mergeCell ref="A15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0" hidden="0" customWidth="1"/>
    <x:col min="3" max="3" width="42" hidden="0" customWidth="1"/>
    <x:col min="4" max="4" width="17" hidden="0" customWidth="1"/>
    <x:col min="5" max="5" width="17" hidden="0" customWidth="1"/>
    <x:col min="6" max="6" width="17" hidden="0" customWidth="1"/>
  </x:cols>
  <x:sheetData>
    <x:row r="1">
      <x:c r="A1" s="28" t="str">
        <x:v>401(k) Employer Match Calculator</x:v>
      </x:c>
      <x:c r="B1" s="28"/>
      <x:c r="C1" s="28"/>
      <x:c r="D1" s="28"/>
      <x:c r="E1" s="28"/>
      <x:c r="F1" s="28"/>
    </x:row>
    <x:row r="2">
      <x:c r="A2" s="28"/>
      <x:c r="B2" s="28"/>
      <x:c r="C2" s="28"/>
      <x:c r="D2" s="28"/>
      <x:c r="E2" s="28"/>
      <x:c r="F2" s="28"/>
    </x:row>
    <x:row r="3">
      <x:c r="A3" s="29"/>
      <x:c r="B3" s="29"/>
      <x:c r="C3" s="29"/>
      <x:c r="D3" s="29"/>
      <x:c r="E3" s="29"/>
      <x:c r="F3" s="29"/>
    </x:row>
    <x:row r="4">
      <x:c r="A4" s="30" t="str">
        <x:v>Your Inputs</x:v>
      </x:c>
      <x:c r="B4" s="30"/>
      <x:c r="C4" s="30"/>
      <x:c r="D4" s="30"/>
      <x:c r="E4" s="30"/>
      <x:c r="F4" s="30"/>
    </x:row>
    <x:row r="5">
      <x:c r="A5" s="29"/>
      <x:c r="B5" s="29"/>
      <x:c r="C5" s="29"/>
      <x:c r="D5" s="29"/>
      <x:c r="E5" s="29"/>
      <x:c r="F5" s="29"/>
    </x:row>
    <x:row r="6">
      <x:c r="A6" s="80" t="str">
        <x:v>Input</x:v>
      </x:c>
      <x:c r="B6" s="80" t="str">
        <x:v>Your value</x:v>
      </x:c>
      <x:c r="C6" s="80" t="str">
        <x:v>What it means</x:v>
      </x:c>
      <x:c r="D6" s="29"/>
      <x:c r="E6" s="29"/>
      <x:c r="F6" s="29"/>
    </x:row>
    <x:row r="7">
      <x:c r="A7" s="34" t="str">
        <x:v>Annual salary ($)</x:v>
      </x:c>
      <x:c r="B7" s="81" t="n">
        <x:v>60000</x:v>
      </x:c>
      <x:c r="C7" s="82" t="str">
        <x:v>Annual compensation used for this estimate.</x:v>
      </x:c>
      <x:c r="D7" s="29"/>
      <x:c r="E7" s="29"/>
      <x:c r="F7" s="29"/>
    </x:row>
    <x:row r="8">
      <x:c r="A8" s="34" t="str">
        <x:v>Employee contribution rate (%)</x:v>
      </x:c>
      <x:c r="B8" s="83" t="n">
        <x:v>0.06</x:v>
      </x:c>
      <x:c r="C8" s="82" t="str">
        <x:v>The percentage of salary you plan to contribute.</x:v>
      </x:c>
      <x:c r="D8" s="29"/>
      <x:c r="E8" s="29"/>
      <x:c r="F8" s="29"/>
    </x:row>
    <x:row r="9">
      <x:c r="A9" s="34" t="str">
        <x:v>Paychecks per year</x:v>
      </x:c>
      <x:c r="B9" s="84" t="n">
        <x:v>26</x:v>
      </x:c>
      <x:c r="C9" s="82" t="str">
        <x:v>Common examples: 12, 24, 26, or 52.</x:v>
      </x:c>
      <x:c r="D9" s="29"/>
      <x:c r="E9" s="29"/>
      <x:c r="F9" s="29"/>
    </x:row>
    <x:row r="10">
      <x:c r="A10" s="34" t="str">
        <x:v>Tier 1 eligible contribution (%)</x:v>
      </x:c>
      <x:c r="B10" s="83" t="n">
        <x:v>0.03</x:v>
      </x:c>
      <x:c r="C10" s="82" t="str">
        <x:v>First slice of employee contributions eligible for employer match.</x:v>
      </x:c>
      <x:c r="D10" s="29"/>
      <x:c r="E10" s="29"/>
      <x:c r="F10" s="29"/>
    </x:row>
    <x:row r="11">
      <x:c r="A11" s="34" t="str">
        <x:v>Tier 1 employer match rate (%)</x:v>
      </x:c>
      <x:c r="B11" s="83" t="n">
        <x:v>1</x:v>
      </x:c>
      <x:c r="C11" s="82" t="str">
        <x:v>Example: 100% means $1 of employer match per $1 contributed in this tier.</x:v>
      </x:c>
      <x:c r="D11" s="29"/>
      <x:c r="E11" s="29"/>
      <x:c r="F11" s="29"/>
    </x:row>
    <x:row r="12">
      <x:c r="A12" s="34" t="str">
        <x:v>Tier 2 eligible contribution (%)</x:v>
      </x:c>
      <x:c r="B12" s="83" t="n">
        <x:v>0.02</x:v>
      </x:c>
      <x:c r="C12" s="82" t="str">
        <x:v>Additional slice eligible for match. Enter 0% if your plan has one tier.</x:v>
      </x:c>
      <x:c r="D12" s="29"/>
      <x:c r="E12" s="29"/>
      <x:c r="F12" s="29"/>
    </x:row>
    <x:row r="13">
      <x:c r="A13" s="34" t="str">
        <x:v>Tier 2 employer match rate (%)</x:v>
      </x:c>
      <x:c r="B13" s="83" t="n">
        <x:v>0.5</x:v>
      </x:c>
      <x:c r="C13" s="82" t="str">
        <x:v>Example: 50% means $0.50 of employer match per $1 contributed in this tier.</x:v>
      </x:c>
      <x:c r="D13" s="29"/>
      <x:c r="E13" s="29"/>
      <x:c r="F13" s="29"/>
    </x:row>
    <x:row r="14">
      <x:c r="A14" s="29"/>
      <x:c r="B14" s="29"/>
      <x:c r="C14" s="29"/>
      <x:c r="D14" s="29"/>
      <x:c r="E14" s="29"/>
      <x:c r="F14" s="29"/>
    </x:row>
    <x:row r="15">
      <x:c r="A15" s="30" t="str">
        <x:v>Your Results</x:v>
      </x:c>
      <x:c r="B15" s="30"/>
      <x:c r="C15" s="30"/>
      <x:c r="D15" s="30"/>
      <x:c r="E15" s="30"/>
      <x:c r="F15" s="30"/>
    </x:row>
    <x:row r="16">
      <x:c r="A16" s="29"/>
      <x:c r="B16" s="29"/>
      <x:c r="C16" s="29"/>
      <x:c r="D16" s="29"/>
      <x:c r="E16" s="29"/>
      <x:c r="F16" s="29"/>
    </x:row>
    <x:row r="17">
      <x:c r="A17" s="80" t="str">
        <x:v>Result</x:v>
      </x:c>
      <x:c r="B17" s="80" t="str">
        <x:v>Calculated value</x:v>
      </x:c>
      <x:c r="C17" s="29"/>
      <x:c r="D17" s="80" t="str">
        <x:v>Quick Interpretation</x:v>
      </x:c>
      <x:c r="E17" s="80"/>
      <x:c r="F17" s="80"/>
    </x:row>
    <x:row r="18">
      <x:c r="A18" s="34" t="str">
        <x:v>Your annual contribution</x:v>
      </x:c>
      <x:c r="B18" s="85" t="n">
        <x:f>B7*B8</x:f>
        <x:v>3600</x:v>
      </x:c>
      <x:c r="C18" s="29"/>
      <x:c r="D18" s="86" t="str">
        <x:f>IF(B23&gt;=1,"You are capturing the full employer match under the formula entered.","You are currently capturing "&amp;TEXT(B23,"0%")&amp;" of the maximum employer match estimated from the formula entered.")</x:f>
        <x:v>You are capturing the full employer match under the formula entered.</x:v>
      </x:c>
      <x:c r="E18" s="86"/>
      <x:c r="F18" s="86"/>
    </x:row>
    <x:row r="19">
      <x:c r="A19" s="34" t="str">
        <x:v>Employer match — Tier 1</x:v>
      </x:c>
      <x:c r="B19" s="85" t="n">
        <x:f>B7*MIN(B8,B10)*B11</x:f>
        <x:v>1800</x:v>
      </x:c>
      <x:c r="C19" s="29"/>
      <x:c r="D19" s="86"/>
      <x:c r="E19" s="86"/>
      <x:c r="F19" s="86"/>
    </x:row>
    <x:row r="20">
      <x:c r="A20" s="34" t="str">
        <x:v>Employer match — Tier 2</x:v>
      </x:c>
      <x:c r="B20" s="85" t="n">
        <x:f>B7*MIN(MAX(B8-B10,0),B12)*B13</x:f>
        <x:v>600</x:v>
      </x:c>
      <x:c r="C20" s="29"/>
      <x:c r="D20" s="86"/>
      <x:c r="E20" s="86"/>
      <x:c r="F20" s="86"/>
    </x:row>
    <x:row r="21">
      <x:c r="A21" s="34" t="str">
        <x:v>Total employer match</x:v>
      </x:c>
      <x:c r="B21" s="85" t="n">
        <x:f>SUM(B19:B20)</x:f>
        <x:v>2400</x:v>
      </x:c>
      <x:c r="C21" s="29"/>
      <x:c r="D21" s="86"/>
      <x:c r="E21" s="86"/>
      <x:c r="F21" s="86"/>
    </x:row>
    <x:row r="22">
      <x:c r="A22" s="34" t="str">
        <x:v>Maximum employer match available</x:v>
      </x:c>
      <x:c r="B22" s="85" t="n">
        <x:f>B7*(B10*B11+B12*B13)</x:f>
        <x:v>2400</x:v>
      </x:c>
      <x:c r="C22" s="29"/>
      <x:c r="D22" s="29"/>
      <x:c r="E22" s="29"/>
      <x:c r="F22" s="29"/>
    </x:row>
    <x:row r="23">
      <x:c r="A23" s="34" t="str">
        <x:v>Match captured</x:v>
      </x:c>
      <x:c r="B23" s="87" t="n">
        <x:f>IF(B22=0,0,B21/B22)</x:f>
        <x:v>1</x:v>
      </x:c>
      <x:c r="C23" s="29"/>
      <x:c r="D23" s="88" t="str">
        <x:f>IF(B24=0,"No employer match is estimated to be left on the table.","Estimated employer match not captured: "&amp;TEXT(B24,"$#,##0")&amp;". To reach the full-match contribution rate, an estimated additional "&amp;TEXT(B26,"$#,##0")&amp;" of employee contributions per year would be needed.")</x:f>
        <x:v>No employer match is estimated to be left on the table.</x:v>
      </x:c>
      <x:c r="E23" s="88"/>
      <x:c r="F23" s="88"/>
    </x:row>
    <x:row r="24">
      <x:c r="A24" s="34" t="str">
        <x:v>Employer match potentially left on table</x:v>
      </x:c>
      <x:c r="B24" s="85" t="n">
        <x:f>MAX(0,B22-B21)</x:f>
        <x:v>0</x:v>
      </x:c>
      <x:c r="C24" s="29"/>
      <x:c r="D24" s="88"/>
      <x:c r="E24" s="88"/>
      <x:c r="F24" s="88"/>
    </x:row>
    <x:row r="25">
      <x:c r="A25" s="34" t="str">
        <x:v>Employee contribution rate needed for full match</x:v>
      </x:c>
      <x:c r="B25" s="87" t="n">
        <x:f>B10+B12</x:f>
        <x:v>0.05</x:v>
      </x:c>
      <x:c r="C25" s="29"/>
      <x:c r="D25" s="88"/>
      <x:c r="E25" s="88"/>
      <x:c r="F25" s="88"/>
    </x:row>
    <x:row r="26">
      <x:c r="A26" s="34" t="str">
        <x:v>Additional annual employee contribution needed for full match</x:v>
      </x:c>
      <x:c r="B26" s="85" t="n">
        <x:f>MAX(0,B7*(B25-B8))</x:f>
        <x:v>0</x:v>
      </x:c>
      <x:c r="C26" s="29"/>
      <x:c r="D26" s="88"/>
      <x:c r="E26" s="88"/>
      <x:c r="F26" s="88"/>
    </x:row>
    <x:row r="27">
      <x:c r="A27" s="34" t="str">
        <x:v>Total annual 401(k) deposit</x:v>
      </x:c>
      <x:c r="B27" s="85" t="n">
        <x:f>B18+B21</x:f>
        <x:v>6000</x:v>
      </x:c>
      <x:c r="C27" s="29"/>
      <x:c r="D27" s="29"/>
      <x:c r="E27" s="29"/>
      <x:c r="F27" s="29"/>
    </x:row>
    <x:row r="28">
      <x:c r="A28" s="34" t="str">
        <x:v>Your contribution per paycheck</x:v>
      </x:c>
      <x:c r="B28" s="85" t="n">
        <x:f>IF(B9=0,0,B18/B9)</x:f>
        <x:v>138.46153846153845</x:v>
      </x:c>
      <x:c r="C28" s="29"/>
      <x:c r="D28" s="29"/>
      <x:c r="E28" s="29"/>
      <x:c r="F28" s="29"/>
    </x:row>
    <x:row r="29">
      <x:c r="A29" s="34" t="str">
        <x:v>Employer match per paycheck</x:v>
      </x:c>
      <x:c r="B29" s="85" t="n">
        <x:f>IF(B9=0,0,B21/B9)</x:f>
        <x:v>92.3076923076923</x:v>
      </x:c>
      <x:c r="C29" s="29"/>
      <x:c r="D29" s="29"/>
      <x:c r="E29" s="29"/>
      <x:c r="F29" s="29"/>
    </x:row>
    <x:row r="30">
      <x:c r="A30" s="29"/>
      <x:c r="B30" s="29"/>
      <x:c r="C30" s="29"/>
      <x:c r="D30" s="29"/>
      <x:c r="E30" s="29"/>
      <x:c r="F30" s="29"/>
    </x:row>
    <x:row r="31">
      <x:c r="A31" s="30" t="str">
        <x:v>Match formula summary</x:v>
      </x:c>
      <x:c r="B31" s="30"/>
      <x:c r="C31" s="30"/>
      <x:c r="D31" s="30"/>
      <x:c r="E31" s="30"/>
      <x:c r="F31" s="30"/>
    </x:row>
    <x:row r="32">
      <x:c r="A32" s="29"/>
      <x:c r="B32" s="29"/>
      <x:c r="C32" s="29"/>
      <x:c r="D32" s="29"/>
      <x:c r="E32" s="29"/>
      <x:c r="F32" s="29"/>
    </x:row>
    <x:row r="33">
      <x:c r="A33" s="89" t="str">
        <x:f>"Employer matches "&amp;TEXT(B11,"0%")&amp;" of the first "&amp;TEXT(B10,"0%")&amp;" you contribute, plus "&amp;TEXT(B13,"0%")&amp;" of the next "&amp;TEXT(B12,"0%")&amp;"."</x:f>
        <x:v>Employer matches 100% of the first 3% you contribute, plus 50% of the next 2%.</x:v>
      </x:c>
      <x:c r="B33" s="89"/>
      <x:c r="C33" s="89"/>
      <x:c r="D33" s="89"/>
      <x:c r="E33" s="89"/>
      <x:c r="F33" s="89"/>
    </x:row>
    <x:row r="34">
      <x:c r="A34" s="89"/>
      <x:c r="B34" s="89"/>
      <x:c r="C34" s="89"/>
      <x:c r="D34" s="89"/>
      <x:c r="E34" s="89"/>
      <x:c r="F34" s="89"/>
    </x:row>
    <x:row r="35">
      <x:c r="A35" s="89"/>
      <x:c r="B35" s="89"/>
      <x:c r="C35" s="89"/>
      <x:c r="D35" s="89"/>
      <x:c r="E35" s="89"/>
      <x:c r="F35" s="89"/>
    </x:row>
    <x:row r="36">
      <x:c r="A36" s="29"/>
      <x:c r="B36" s="29"/>
      <x:c r="C36" s="29"/>
      <x:c r="D36" s="29"/>
      <x:c r="E36" s="29"/>
      <x:c r="F36" s="29"/>
    </x:row>
    <x:row r="37">
      <x:c r="A37" s="29"/>
      <x:c r="B37" s="29"/>
      <x:c r="C37" s="29"/>
      <x:c r="D37" s="29"/>
      <x:c r="E37" s="29"/>
      <x:c r="F37" s="29"/>
    </x:row>
    <x:row r="38">
      <x:c r="A38" s="29"/>
      <x:c r="B38" s="29"/>
      <x:c r="C38" s="29"/>
      <x:c r="D38" s="29"/>
      <x:c r="E38" s="29"/>
      <x:c r="F38" s="29"/>
    </x:row>
  </x:sheetData>
  <x:mergeCells>
    <x:mergeCell ref="A1:F2"/>
    <x:mergeCell ref="A4:F4"/>
    <x:mergeCell ref="A15:F15"/>
    <x:mergeCell ref="D17:F17"/>
    <x:mergeCell ref="D18:F21"/>
    <x:mergeCell ref="D23:F26"/>
    <x:mergeCell ref="A31:F31"/>
    <x:mergeCell ref="A33:F3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18" hidden="0" customWidth="1"/>
    <x:col min="8" max="8" width="18" hidden="0" customWidth="1"/>
  </x:cols>
  <x:sheetData>
    <x:row r="1">
      <x:c r="A1" s="28" t="str">
        <x:v>Match Scenarios</x:v>
      </x:c>
      <x:c r="B1" s="28"/>
      <x:c r="C1" s="28"/>
      <x:c r="D1" s="28"/>
      <x:c r="E1" s="28"/>
      <x:c r="F1" s="28"/>
      <x:c r="G1" s="28"/>
      <x:c r="H1" s="28"/>
    </x:row>
    <x:row r="2">
      <x:c r="A2" s="28"/>
      <x:c r="B2" s="28"/>
      <x:c r="C2" s="28"/>
      <x:c r="D2" s="28"/>
      <x:c r="E2" s="28"/>
      <x:c r="F2" s="28"/>
      <x:c r="G2" s="28"/>
      <x:c r="H2" s="28"/>
    </x:row>
    <x:row r="3">
      <x:c r="A3" s="29"/>
      <x:c r="B3" s="29"/>
      <x:c r="C3" s="29"/>
      <x:c r="D3" s="29"/>
      <x:c r="E3" s="29"/>
      <x:c r="F3" s="29"/>
      <x:c r="G3" s="29"/>
      <x:c r="H3" s="29"/>
    </x:row>
    <x:row r="4">
      <x:c r="A4" s="30" t="str">
        <x:v>Compare Employee Contribution Rates</x:v>
      </x:c>
      <x:c r="B4" s="30"/>
      <x:c r="C4" s="30"/>
      <x:c r="D4" s="30"/>
      <x:c r="E4" s="30"/>
      <x:c r="F4" s="30"/>
      <x:c r="G4" s="30"/>
      <x:c r="H4" s="30"/>
    </x:row>
    <x:row r="5">
      <x:c r="A5" s="29"/>
      <x:c r="B5" s="29"/>
      <x:c r="C5" s="29"/>
      <x:c r="D5" s="29"/>
      <x:c r="E5" s="29"/>
      <x:c r="F5" s="29"/>
      <x:c r="G5" s="29"/>
      <x:c r="H5" s="29"/>
    </x:row>
    <x:row r="6">
      <x:c r="A6" s="116" t="str">
        <x:v>Employee Rate</x:v>
      </x:c>
      <x:c r="B6" s="116" t="str">
        <x:v>Employee Contribution</x:v>
      </x:c>
      <x:c r="C6" s="116" t="str">
        <x:v>Tier 1 Match</x:v>
      </x:c>
      <x:c r="D6" s="116" t="str">
        <x:v>Tier 2 Match</x:v>
      </x:c>
      <x:c r="E6" s="116" t="str">
        <x:v>Total Employer Match</x:v>
      </x:c>
      <x:c r="F6" s="116" t="str">
        <x:v>Total Annual Deposit</x:v>
      </x:c>
      <x:c r="G6" s="116" t="str">
        <x:v>Match Captured</x:v>
      </x:c>
      <x:c r="H6" s="116" t="str">
        <x:v>Match Left on Table</x:v>
      </x:c>
    </x:row>
    <x:row r="7">
      <x:c r="A7" s="117" t="n">
        <x:v>0</x:v>
      </x:c>
      <x:c r="B7" s="118" t="n">
        <x:f>Calculator!$B$7*A7</x:f>
        <x:v>0</x:v>
      </x:c>
      <x:c r="C7" s="118" t="n">
        <x:f>Calculator!$B$7*MIN(A7,Calculator!$B$10)*Calculator!$B$11</x:f>
        <x:v>0</x:v>
      </x:c>
      <x:c r="D7" s="118" t="n">
        <x:f>Calculator!$B$7*MIN(MAX(A7-Calculator!$B$10,0),Calculator!$B$12)*Calculator!$B$13</x:f>
        <x:v>0</x:v>
      </x:c>
      <x:c r="E7" s="118" t="n">
        <x:f>C7+D7</x:f>
        <x:v>0</x:v>
      </x:c>
      <x:c r="F7" s="118" t="n">
        <x:f>B7+E7</x:f>
        <x:v>0</x:v>
      </x:c>
      <x:c r="G7" s="119" t="n">
        <x:f>IF(Calculator!$B$22=0,0,E7/Calculator!$B$22)</x:f>
        <x:v>0</x:v>
      </x:c>
      <x:c r="H7" s="118" t="n">
        <x:f>MAX(0,Calculator!$B$22-E7)</x:f>
        <x:v>2400</x:v>
      </x:c>
    </x:row>
    <x:row r="8">
      <x:c r="A8" s="117" t="n">
        <x:v>0.01</x:v>
      </x:c>
      <x:c r="B8" s="118" t="n">
        <x:f>Calculator!$B$7*A8</x:f>
        <x:v>600</x:v>
      </x:c>
      <x:c r="C8" s="118" t="n">
        <x:f>Calculator!$B$7*MIN(A8,Calculator!$B$10)*Calculator!$B$11</x:f>
        <x:v>600</x:v>
      </x:c>
      <x:c r="D8" s="118" t="n">
        <x:f>Calculator!$B$7*MIN(MAX(A8-Calculator!$B$10,0),Calculator!$B$12)*Calculator!$B$13</x:f>
        <x:v>0</x:v>
      </x:c>
      <x:c r="E8" s="118" t="n">
        <x:f>C8+D8</x:f>
        <x:v>600</x:v>
      </x:c>
      <x:c r="F8" s="118" t="n">
        <x:f>B8+E8</x:f>
        <x:v>1200</x:v>
      </x:c>
      <x:c r="G8" s="119" t="n">
        <x:f>IF(Calculator!$B$22=0,0,E8/Calculator!$B$22)</x:f>
        <x:v>0.25</x:v>
      </x:c>
      <x:c r="H8" s="118" t="n">
        <x:f>MAX(0,Calculator!$B$22-E8)</x:f>
        <x:v>1800</x:v>
      </x:c>
    </x:row>
    <x:row r="9">
      <x:c r="A9" s="117" t="n">
        <x:v>0.02</x:v>
      </x:c>
      <x:c r="B9" s="118" t="n">
        <x:f>Calculator!$B$7*A9</x:f>
        <x:v>1200</x:v>
      </x:c>
      <x:c r="C9" s="118" t="n">
        <x:f>Calculator!$B$7*MIN(A9,Calculator!$B$10)*Calculator!$B$11</x:f>
        <x:v>1200</x:v>
      </x:c>
      <x:c r="D9" s="118" t="n">
        <x:f>Calculator!$B$7*MIN(MAX(A9-Calculator!$B$10,0),Calculator!$B$12)*Calculator!$B$13</x:f>
        <x:v>0</x:v>
      </x:c>
      <x:c r="E9" s="118" t="n">
        <x:f>C9+D9</x:f>
        <x:v>1200</x:v>
      </x:c>
      <x:c r="F9" s="118" t="n">
        <x:f>B9+E9</x:f>
        <x:v>2400</x:v>
      </x:c>
      <x:c r="G9" s="119" t="n">
        <x:f>IF(Calculator!$B$22=0,0,E9/Calculator!$B$22)</x:f>
        <x:v>0.5</x:v>
      </x:c>
      <x:c r="H9" s="118" t="n">
        <x:f>MAX(0,Calculator!$B$22-E9)</x:f>
        <x:v>1200</x:v>
      </x:c>
    </x:row>
    <x:row r="10">
      <x:c r="A10" s="117" t="n">
        <x:v>0.03</x:v>
      </x:c>
      <x:c r="B10" s="118" t="n">
        <x:f>Calculator!$B$7*A10</x:f>
        <x:v>1800</x:v>
      </x:c>
      <x:c r="C10" s="118" t="n">
        <x:f>Calculator!$B$7*MIN(A10,Calculator!$B$10)*Calculator!$B$11</x:f>
        <x:v>1800</x:v>
      </x:c>
      <x:c r="D10" s="118" t="n">
        <x:f>Calculator!$B$7*MIN(MAX(A10-Calculator!$B$10,0),Calculator!$B$12)*Calculator!$B$13</x:f>
        <x:v>0</x:v>
      </x:c>
      <x:c r="E10" s="118" t="n">
        <x:f>C10+D10</x:f>
        <x:v>1800</x:v>
      </x:c>
      <x:c r="F10" s="118" t="n">
        <x:f>B10+E10</x:f>
        <x:v>3600</x:v>
      </x:c>
      <x:c r="G10" s="119" t="n">
        <x:f>IF(Calculator!$B$22=0,0,E10/Calculator!$B$22)</x:f>
        <x:v>0.75</x:v>
      </x:c>
      <x:c r="H10" s="118" t="n">
        <x:f>MAX(0,Calculator!$B$22-E10)</x:f>
        <x:v>600</x:v>
      </x:c>
    </x:row>
    <x:row r="11">
      <x:c r="A11" s="117" t="n">
        <x:v>0.04</x:v>
      </x:c>
      <x:c r="B11" s="118" t="n">
        <x:f>Calculator!$B$7*A11</x:f>
        <x:v>2400</x:v>
      </x:c>
      <x:c r="C11" s="118" t="n">
        <x:f>Calculator!$B$7*MIN(A11,Calculator!$B$10)*Calculator!$B$11</x:f>
        <x:v>1800</x:v>
      </x:c>
      <x:c r="D11" s="118" t="n">
        <x:f>Calculator!$B$7*MIN(MAX(A11-Calculator!$B$10,0),Calculator!$B$12)*Calculator!$B$13</x:f>
        <x:v>300.00000000000006</x:v>
      </x:c>
      <x:c r="E11" s="118" t="n">
        <x:f>C11+D11</x:f>
        <x:v>2100</x:v>
      </x:c>
      <x:c r="F11" s="118" t="n">
        <x:f>B11+E11</x:f>
        <x:v>4500</x:v>
      </x:c>
      <x:c r="G11" s="119" t="n">
        <x:f>IF(Calculator!$B$22=0,0,E11/Calculator!$B$22)</x:f>
        <x:v>0.875</x:v>
      </x:c>
      <x:c r="H11" s="118" t="n">
        <x:f>MAX(0,Calculator!$B$22-E11)</x:f>
        <x:v>300</x:v>
      </x:c>
    </x:row>
    <x:row r="12">
      <x:c r="A12" s="117" t="n">
        <x:v>0.05</x:v>
      </x:c>
      <x:c r="B12" s="118" t="n">
        <x:f>Calculator!$B$7*A12</x:f>
        <x:v>3000</x:v>
      </x:c>
      <x:c r="C12" s="118" t="n">
        <x:f>Calculator!$B$7*MIN(A12,Calculator!$B$10)*Calculator!$B$11</x:f>
        <x:v>1800</x:v>
      </x:c>
      <x:c r="D12" s="118" t="n">
        <x:f>Calculator!$B$7*MIN(MAX(A12-Calculator!$B$10,0),Calculator!$B$12)*Calculator!$B$13</x:f>
        <x:v>600</x:v>
      </x:c>
      <x:c r="E12" s="118" t="n">
        <x:f>C12+D12</x:f>
        <x:v>2400</x:v>
      </x:c>
      <x:c r="F12" s="118" t="n">
        <x:f>B12+E12</x:f>
        <x:v>5400</x:v>
      </x:c>
      <x:c r="G12" s="119" t="n">
        <x:f>IF(Calculator!$B$22=0,0,E12/Calculator!$B$22)</x:f>
        <x:v>1</x:v>
      </x:c>
      <x:c r="H12" s="118" t="n">
        <x:f>MAX(0,Calculator!$B$22-E12)</x:f>
        <x:v>0</x:v>
      </x:c>
    </x:row>
    <x:row r="13">
      <x:c r="A13" s="117" t="n">
        <x:v>0.06</x:v>
      </x:c>
      <x:c r="B13" s="118" t="n">
        <x:f>Calculator!$B$7*A13</x:f>
        <x:v>3600</x:v>
      </x:c>
      <x:c r="C13" s="118" t="n">
        <x:f>Calculator!$B$7*MIN(A13,Calculator!$B$10)*Calculator!$B$11</x:f>
        <x:v>1800</x:v>
      </x:c>
      <x:c r="D13" s="118" t="n">
        <x:f>Calculator!$B$7*MIN(MAX(A13-Calculator!$B$10,0),Calculator!$B$12)*Calculator!$B$13</x:f>
        <x:v>600</x:v>
      </x:c>
      <x:c r="E13" s="118" t="n">
        <x:f>C13+D13</x:f>
        <x:v>2400</x:v>
      </x:c>
      <x:c r="F13" s="118" t="n">
        <x:f>B13+E13</x:f>
        <x:v>6000</x:v>
      </x:c>
      <x:c r="G13" s="119" t="n">
        <x:f>IF(Calculator!$B$22=0,0,E13/Calculator!$B$22)</x:f>
        <x:v>1</x:v>
      </x:c>
      <x:c r="H13" s="118" t="n">
        <x:f>MAX(0,Calculator!$B$22-E13)</x:f>
        <x:v>0</x:v>
      </x:c>
    </x:row>
    <x:row r="14">
      <x:c r="A14" s="117" t="n">
        <x:v>0.07</x:v>
      </x:c>
      <x:c r="B14" s="118" t="n">
        <x:f>Calculator!$B$7*A14</x:f>
        <x:v>4200</x:v>
      </x:c>
      <x:c r="C14" s="118" t="n">
        <x:f>Calculator!$B$7*MIN(A14,Calculator!$B$10)*Calculator!$B$11</x:f>
        <x:v>1800</x:v>
      </x:c>
      <x:c r="D14" s="118" t="n">
        <x:f>Calculator!$B$7*MIN(MAX(A14-Calculator!$B$10,0),Calculator!$B$12)*Calculator!$B$13</x:f>
        <x:v>600</x:v>
      </x:c>
      <x:c r="E14" s="118" t="n">
        <x:f>C14+D14</x:f>
        <x:v>2400</x:v>
      </x:c>
      <x:c r="F14" s="118" t="n">
        <x:f>B14+E14</x:f>
        <x:v>6600</x:v>
      </x:c>
      <x:c r="G14" s="119" t="n">
        <x:f>IF(Calculator!$B$22=0,0,E14/Calculator!$B$22)</x:f>
        <x:v>1</x:v>
      </x:c>
      <x:c r="H14" s="118" t="n">
        <x:f>MAX(0,Calculator!$B$22-E14)</x:f>
        <x:v>0</x:v>
      </x:c>
    </x:row>
    <x:row r="15">
      <x:c r="A15" s="117" t="n">
        <x:v>0.08</x:v>
      </x:c>
      <x:c r="B15" s="118" t="n">
        <x:f>Calculator!$B$7*A15</x:f>
        <x:v>4800</x:v>
      </x:c>
      <x:c r="C15" s="118" t="n">
        <x:f>Calculator!$B$7*MIN(A15,Calculator!$B$10)*Calculator!$B$11</x:f>
        <x:v>1800</x:v>
      </x:c>
      <x:c r="D15" s="118" t="n">
        <x:f>Calculator!$B$7*MIN(MAX(A15-Calculator!$B$10,0),Calculator!$B$12)*Calculator!$B$13</x:f>
        <x:v>600</x:v>
      </x:c>
      <x:c r="E15" s="118" t="n">
        <x:f>C15+D15</x:f>
        <x:v>2400</x:v>
      </x:c>
      <x:c r="F15" s="118" t="n">
        <x:f>B15+E15</x:f>
        <x:v>7200</x:v>
      </x:c>
      <x:c r="G15" s="119" t="n">
        <x:f>IF(Calculator!$B$22=0,0,E15/Calculator!$B$22)</x:f>
        <x:v>1</x:v>
      </x:c>
      <x:c r="H15" s="118" t="n">
        <x:f>MAX(0,Calculator!$B$22-E15)</x:f>
        <x:v>0</x:v>
      </x:c>
    </x:row>
    <x:row r="16">
      <x:c r="A16" s="117" t="n">
        <x:v>0.09</x:v>
      </x:c>
      <x:c r="B16" s="118" t="n">
        <x:f>Calculator!$B$7*A16</x:f>
        <x:v>5400</x:v>
      </x:c>
      <x:c r="C16" s="118" t="n">
        <x:f>Calculator!$B$7*MIN(A16,Calculator!$B$10)*Calculator!$B$11</x:f>
        <x:v>1800</x:v>
      </x:c>
      <x:c r="D16" s="118" t="n">
        <x:f>Calculator!$B$7*MIN(MAX(A16-Calculator!$B$10,0),Calculator!$B$12)*Calculator!$B$13</x:f>
        <x:v>600</x:v>
      </x:c>
      <x:c r="E16" s="118" t="n">
        <x:f>C16+D16</x:f>
        <x:v>2400</x:v>
      </x:c>
      <x:c r="F16" s="118" t="n">
        <x:f>B16+E16</x:f>
        <x:v>7800</x:v>
      </x:c>
      <x:c r="G16" s="119" t="n">
        <x:f>IF(Calculator!$B$22=0,0,E16/Calculator!$B$22)</x:f>
        <x:v>1</x:v>
      </x:c>
      <x:c r="H16" s="118" t="n">
        <x:f>MAX(0,Calculator!$B$22-E16)</x:f>
        <x:v>0</x:v>
      </x:c>
    </x:row>
    <x:row r="17">
      <x:c r="A17" s="117" t="n">
        <x:v>0.1</x:v>
      </x:c>
      <x:c r="B17" s="118" t="n">
        <x:f>Calculator!$B$7*A17</x:f>
        <x:v>6000</x:v>
      </x:c>
      <x:c r="C17" s="118" t="n">
        <x:f>Calculator!$B$7*MIN(A17,Calculator!$B$10)*Calculator!$B$11</x:f>
        <x:v>1800</x:v>
      </x:c>
      <x:c r="D17" s="118" t="n">
        <x:f>Calculator!$B$7*MIN(MAX(A17-Calculator!$B$10,0),Calculator!$B$12)*Calculator!$B$13</x:f>
        <x:v>600</x:v>
      </x:c>
      <x:c r="E17" s="118" t="n">
        <x:f>C17+D17</x:f>
        <x:v>2400</x:v>
      </x:c>
      <x:c r="F17" s="118" t="n">
        <x:f>B17+E17</x:f>
        <x:v>8400</x:v>
      </x:c>
      <x:c r="G17" s="119" t="n">
        <x:f>IF(Calculator!$B$22=0,0,E17/Calculator!$B$22)</x:f>
        <x:v>1</x:v>
      </x:c>
      <x:c r="H17" s="118" t="n">
        <x:f>MAX(0,Calculator!$B$22-E17)</x:f>
        <x:v>0</x:v>
      </x:c>
    </x:row>
    <x:row r="18">
      <x:c r="A18" s="117" t="n">
        <x:v>0.11</x:v>
      </x:c>
      <x:c r="B18" s="118" t="n">
        <x:f>Calculator!$B$7*A18</x:f>
        <x:v>6600</x:v>
      </x:c>
      <x:c r="C18" s="118" t="n">
        <x:f>Calculator!$B$7*MIN(A18,Calculator!$B$10)*Calculator!$B$11</x:f>
        <x:v>1800</x:v>
      </x:c>
      <x:c r="D18" s="118" t="n">
        <x:f>Calculator!$B$7*MIN(MAX(A18-Calculator!$B$10,0),Calculator!$B$12)*Calculator!$B$13</x:f>
        <x:v>600</x:v>
      </x:c>
      <x:c r="E18" s="118" t="n">
        <x:f>C18+D18</x:f>
        <x:v>2400</x:v>
      </x:c>
      <x:c r="F18" s="118" t="n">
        <x:f>B18+E18</x:f>
        <x:v>9000</x:v>
      </x:c>
      <x:c r="G18" s="119" t="n">
        <x:f>IF(Calculator!$B$22=0,0,E18/Calculator!$B$22)</x:f>
        <x:v>1</x:v>
      </x:c>
      <x:c r="H18" s="118" t="n">
        <x:f>MAX(0,Calculator!$B$22-E18)</x:f>
        <x:v>0</x:v>
      </x:c>
    </x:row>
    <x:row r="19">
      <x:c r="A19" s="117" t="n">
        <x:v>0.12</x:v>
      </x:c>
      <x:c r="B19" s="118" t="n">
        <x:f>Calculator!$B$7*A19</x:f>
        <x:v>7200</x:v>
      </x:c>
      <x:c r="C19" s="118" t="n">
        <x:f>Calculator!$B$7*MIN(A19,Calculator!$B$10)*Calculator!$B$11</x:f>
        <x:v>1800</x:v>
      </x:c>
      <x:c r="D19" s="118" t="n">
        <x:f>Calculator!$B$7*MIN(MAX(A19-Calculator!$B$10,0),Calculator!$B$12)*Calculator!$B$13</x:f>
        <x:v>600</x:v>
      </x:c>
      <x:c r="E19" s="118" t="n">
        <x:f>C19+D19</x:f>
        <x:v>2400</x:v>
      </x:c>
      <x:c r="F19" s="118" t="n">
        <x:f>B19+E19</x:f>
        <x:v>9600</x:v>
      </x:c>
      <x:c r="G19" s="119" t="n">
        <x:f>IF(Calculator!$B$22=0,0,E19/Calculator!$B$22)</x:f>
        <x:v>1</x:v>
      </x:c>
      <x:c r="H19" s="118" t="n">
        <x:f>MAX(0,Calculator!$B$22-E19)</x:f>
        <x:v>0</x:v>
      </x:c>
    </x:row>
    <x:row r="20">
      <x:c r="A20" s="117" t="n">
        <x:v>0.13</x:v>
      </x:c>
      <x:c r="B20" s="118" t="n">
        <x:f>Calculator!$B$7*A20</x:f>
        <x:v>7800</x:v>
      </x:c>
      <x:c r="C20" s="118" t="n">
        <x:f>Calculator!$B$7*MIN(A20,Calculator!$B$10)*Calculator!$B$11</x:f>
        <x:v>1800</x:v>
      </x:c>
      <x:c r="D20" s="118" t="n">
        <x:f>Calculator!$B$7*MIN(MAX(A20-Calculator!$B$10,0),Calculator!$B$12)*Calculator!$B$13</x:f>
        <x:v>600</x:v>
      </x:c>
      <x:c r="E20" s="118" t="n">
        <x:f>C20+D20</x:f>
        <x:v>2400</x:v>
      </x:c>
      <x:c r="F20" s="118" t="n">
        <x:f>B20+E20</x:f>
        <x:v>10200</x:v>
      </x:c>
      <x:c r="G20" s="119" t="n">
        <x:f>IF(Calculator!$B$22=0,0,E20/Calculator!$B$22)</x:f>
        <x:v>1</x:v>
      </x:c>
      <x:c r="H20" s="118" t="n">
        <x:f>MAX(0,Calculator!$B$22-E20)</x:f>
        <x:v>0</x:v>
      </x:c>
    </x:row>
    <x:row r="21">
      <x:c r="A21" s="117" t="n">
        <x:v>0.14</x:v>
      </x:c>
      <x:c r="B21" s="118" t="n">
        <x:f>Calculator!$B$7*A21</x:f>
        <x:v>8400</x:v>
      </x:c>
      <x:c r="C21" s="118" t="n">
        <x:f>Calculator!$B$7*MIN(A21,Calculator!$B$10)*Calculator!$B$11</x:f>
        <x:v>1800</x:v>
      </x:c>
      <x:c r="D21" s="118" t="n">
        <x:f>Calculator!$B$7*MIN(MAX(A21-Calculator!$B$10,0),Calculator!$B$12)*Calculator!$B$13</x:f>
        <x:v>600</x:v>
      </x:c>
      <x:c r="E21" s="118" t="n">
        <x:f>C21+D21</x:f>
        <x:v>2400</x:v>
      </x:c>
      <x:c r="F21" s="118" t="n">
        <x:f>B21+E21</x:f>
        <x:v>10800</x:v>
      </x:c>
      <x:c r="G21" s="119" t="n">
        <x:f>IF(Calculator!$B$22=0,0,E21/Calculator!$B$22)</x:f>
        <x:v>1</x:v>
      </x:c>
      <x:c r="H21" s="118" t="n">
        <x:f>MAX(0,Calculator!$B$22-E21)</x:f>
        <x:v>0</x:v>
      </x:c>
    </x:row>
    <x:row r="22">
      <x:c r="A22" s="117" t="n">
        <x:v>0.15</x:v>
      </x:c>
      <x:c r="B22" s="118" t="n">
        <x:f>Calculator!$B$7*A22</x:f>
        <x:v>9000</x:v>
      </x:c>
      <x:c r="C22" s="118" t="n">
        <x:f>Calculator!$B$7*MIN(A22,Calculator!$B$10)*Calculator!$B$11</x:f>
        <x:v>1800</x:v>
      </x:c>
      <x:c r="D22" s="118" t="n">
        <x:f>Calculator!$B$7*MIN(MAX(A22-Calculator!$B$10,0),Calculator!$B$12)*Calculator!$B$13</x:f>
        <x:v>600</x:v>
      </x:c>
      <x:c r="E22" s="118" t="n">
        <x:f>C22+D22</x:f>
        <x:v>2400</x:v>
      </x:c>
      <x:c r="F22" s="118" t="n">
        <x:f>B22+E22</x:f>
        <x:v>11400</x:v>
      </x:c>
      <x:c r="G22" s="119" t="n">
        <x:f>IF(Calculator!$B$22=0,0,E22/Calculator!$B$22)</x:f>
        <x:v>1</x:v>
      </x:c>
      <x:c r="H22" s="118" t="n">
        <x:f>MAX(0,Calculator!$B$22-E22)</x:f>
        <x:v>0</x:v>
      </x:c>
    </x:row>
    <x:row r="23">
      <x:c r="A23" s="29"/>
      <x:c r="B23" s="29"/>
      <x:c r="C23" s="29"/>
      <x:c r="D23" s="29"/>
      <x:c r="E23" s="29"/>
      <x:c r="F23" s="29"/>
      <x:c r="G23" s="29"/>
      <x:c r="H23" s="29"/>
    </x:row>
    <x:row r="24">
      <x:c r="A24" s="120" t="str">
        <x:v>The scenario table uses the salary and employer-match inputs from the Calculator tab. Change those inputs once, and every scenario updates automatically.</x:v>
      </x:c>
      <x:c r="B24" s="120"/>
      <x:c r="C24" s="120"/>
      <x:c r="D24" s="120"/>
      <x:c r="E24" s="120"/>
      <x:c r="F24" s="120"/>
      <x:c r="G24" s="120"/>
      <x:c r="H24" s="120"/>
    </x:row>
    <x:row r="25">
      <x:c r="A25" s="120"/>
      <x:c r="B25" s="120"/>
      <x:c r="C25" s="120"/>
      <x:c r="D25" s="120"/>
      <x:c r="E25" s="120"/>
      <x:c r="F25" s="120"/>
      <x:c r="G25" s="120"/>
      <x:c r="H25" s="120"/>
    </x:row>
    <x:row r="26">
      <x:c r="A26" s="120"/>
      <x:c r="B26" s="120"/>
      <x:c r="C26" s="120"/>
      <x:c r="D26" s="120"/>
      <x:c r="E26" s="120"/>
      <x:c r="F26" s="120"/>
      <x:c r="G26" s="120"/>
      <x:c r="H26" s="120"/>
    </x:row>
    <x:row r="27">
      <x:c r="A27" s="29"/>
      <x:c r="B27" s="29"/>
      <x:c r="C27" s="29"/>
      <x:c r="D27" s="29"/>
      <x:c r="E27" s="29"/>
      <x:c r="F27" s="29"/>
      <x:c r="G27" s="29"/>
      <x:c r="H27" s="29"/>
    </x:row>
    <x:row r="28">
      <x:c r="A28" s="29"/>
      <x:c r="B28" s="29"/>
      <x:c r="C28" s="29"/>
      <x:c r="D28" s="29"/>
      <x:c r="E28" s="29"/>
      <x:c r="F28" s="29"/>
      <x:c r="G28" s="29"/>
      <x:c r="H28" s="29"/>
    </x:row>
  </x:sheetData>
  <x:mergeCells>
    <x:mergeCell ref="A1:H2"/>
    <x:mergeCell ref="A4:H4"/>
    <x:mergeCell ref="A24:H26"/>
  </x:mergeCells>
  <x:pageMargins left="0.7" right="0.7" top="0.75" bottom="0.75" header="0.3" footer="0.3"/>
  <x:drawing xmlns:r="http://schemas.openxmlformats.org/officeDocument/2006/relationships" r:id="R9e53469bd4144850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>
      <x:c r="A1" s="28" t="str">
        <x:v>Reference Guide</x:v>
      </x:c>
      <x:c r="B1" s="28"/>
      <x:c r="C1" s="28"/>
      <x:c r="D1" s="28"/>
      <x:c r="E1" s="28"/>
      <x:c r="F1" s="28"/>
    </x:row>
    <x:row r="2">
      <x:c r="A2" s="28"/>
      <x:c r="B2" s="28"/>
      <x:c r="C2" s="28"/>
      <x:c r="D2" s="28"/>
      <x:c r="E2" s="28"/>
      <x:c r="F2" s="28"/>
    </x:row>
    <x:row r="3">
      <x:c r="A3" s="29"/>
      <x:c r="B3" s="29"/>
      <x:c r="C3" s="29"/>
      <x:c r="D3" s="29"/>
      <x:c r="E3" s="29"/>
      <x:c r="F3" s="29"/>
    </x:row>
    <x:row r="4">
      <x:c r="A4" s="30" t="str">
        <x:v>How the Two-Tier Match Setup Works</x:v>
      </x:c>
      <x:c r="B4" s="30"/>
      <x:c r="C4" s="30"/>
      <x:c r="D4" s="30"/>
      <x:c r="E4" s="30"/>
      <x:c r="F4" s="30"/>
    </x:row>
    <x:row r="5">
      <x:c r="A5" s="29"/>
      <x:c r="B5" s="29"/>
      <x:c r="C5" s="29"/>
      <x:c r="D5" s="29"/>
      <x:c r="E5" s="29"/>
      <x:c r="F5" s="29"/>
    </x:row>
    <x:row r="6">
      <x:c r="A6" s="80" t="str">
        <x:v>Field</x:v>
      </x:c>
      <x:c r="B6" s="80" t="str">
        <x:v>Example</x:v>
      </x:c>
      <x:c r="C6" s="80" t="str">
        <x:v>Explanation</x:v>
      </x:c>
      <x:c r="D6" s="29"/>
      <x:c r="E6" s="29"/>
      <x:c r="F6" s="29"/>
    </x:row>
    <x:row r="7">
      <x:c r="A7" s="34" t="str">
        <x:v>Annual salary</x:v>
      </x:c>
      <x:c r="B7" s="29" t="str">
        <x:v>$60,000</x:v>
      </x:c>
      <x:c r="C7" s="32" t="str">
        <x:v>Compensation used for the estimate.</x:v>
      </x:c>
      <x:c r="D7" s="29"/>
      <x:c r="E7" s="29"/>
      <x:c r="F7" s="29"/>
    </x:row>
    <x:row r="8">
      <x:c r="A8" s="34" t="str">
        <x:v>Employee contribution rate</x:v>
      </x:c>
      <x:c r="B8" s="29" t="str">
        <x:v>6%</x:v>
      </x:c>
      <x:c r="C8" s="32" t="str">
        <x:v>Your planned 401(k) contribution percentage.</x:v>
      </x:c>
      <x:c r="D8" s="29"/>
      <x:c r="E8" s="29"/>
      <x:c r="F8" s="29"/>
    </x:row>
    <x:row r="9">
      <x:c r="A9" s="34" t="str">
        <x:v>Tier 1 eligible contribution</x:v>
      </x:c>
      <x:c r="B9" s="29" t="str">
        <x:v>3%</x:v>
      </x:c>
      <x:c r="C9" s="32" t="str">
        <x:v>First portion of your contribution eligible for match.</x:v>
      </x:c>
      <x:c r="D9" s="29"/>
      <x:c r="E9" s="29"/>
      <x:c r="F9" s="29"/>
    </x:row>
    <x:row r="10">
      <x:c r="A10" s="34" t="str">
        <x:v>Tier 1 match rate</x:v>
      </x:c>
      <x:c r="B10" s="29" t="str">
        <x:v>100%</x:v>
      </x:c>
      <x:c r="C10" s="32" t="str">
        <x:v>Employer matches dollar-for-dollar within Tier 1.</x:v>
      </x:c>
      <x:c r="D10" s="29"/>
      <x:c r="E10" s="29"/>
      <x:c r="F10" s="29"/>
    </x:row>
    <x:row r="11">
      <x:c r="A11" s="34" t="str">
        <x:v>Tier 2 eligible contribution</x:v>
      </x:c>
      <x:c r="B11" s="29" t="str">
        <x:v>2%</x:v>
      </x:c>
      <x:c r="C11" s="32" t="str">
        <x:v>Next portion of contribution eligible for match.</x:v>
      </x:c>
      <x:c r="D11" s="29"/>
      <x:c r="E11" s="29"/>
      <x:c r="F11" s="29"/>
    </x:row>
    <x:row r="12">
      <x:c r="A12" s="34" t="str">
        <x:v>Tier 2 match rate</x:v>
      </x:c>
      <x:c r="B12" s="29" t="str">
        <x:v>50%</x:v>
      </x:c>
      <x:c r="C12" s="32" t="str">
        <x:v>Employer contributes $0.50 per $1 within Tier 2.</x:v>
      </x:c>
      <x:c r="D12" s="29"/>
      <x:c r="E12" s="29"/>
      <x:c r="F12" s="29"/>
    </x:row>
    <x:row r="13">
      <x:c r="A13" s="29"/>
      <x:c r="B13" s="29"/>
      <x:c r="C13" s="29"/>
      <x:c r="D13" s="29"/>
      <x:c r="E13" s="29"/>
      <x:c r="F13" s="29"/>
    </x:row>
    <x:row r="14">
      <x:c r="A14" s="30" t="str">
        <x:v>Example</x:v>
      </x:c>
      <x:c r="B14" s="30"/>
      <x:c r="C14" s="30"/>
      <x:c r="D14" s="30"/>
      <x:c r="E14" s="30"/>
      <x:c r="F14" s="30"/>
    </x:row>
    <x:row r="15">
      <x:c r="A15" s="29"/>
      <x:c r="B15" s="29"/>
      <x:c r="C15" s="29"/>
      <x:c r="D15" s="29"/>
      <x:c r="E15" s="29"/>
      <x:c r="F15" s="29"/>
    </x:row>
    <x:row r="16">
      <x:c r="A16" s="132" t="str">
        <x:v>With a $60,000 salary and a 6% employee contribution rate, a plan that matches 100% of the first 3% and 50% of the next 2% would produce an estimated maximum employer match of 4% of salary.</x:v>
      </x:c>
      <x:c r="B16" s="132"/>
      <x:c r="C16" s="132"/>
      <x:c r="D16" s="132"/>
      <x:c r="E16" s="132"/>
      <x:c r="F16" s="132"/>
    </x:row>
    <x:row r="17">
      <x:c r="A17" s="132"/>
      <x:c r="B17" s="132"/>
      <x:c r="C17" s="132"/>
      <x:c r="D17" s="132"/>
      <x:c r="E17" s="132"/>
      <x:c r="F17" s="132"/>
    </x:row>
    <x:row r="18">
      <x:c r="A18" s="132"/>
      <x:c r="B18" s="132"/>
      <x:c r="C18" s="132"/>
      <x:c r="D18" s="132"/>
      <x:c r="E18" s="132"/>
      <x:c r="F18" s="132"/>
    </x:row>
    <x:row r="19">
      <x:c r="A19" s="132"/>
      <x:c r="B19" s="132"/>
      <x:c r="C19" s="132"/>
      <x:c r="D19" s="132"/>
      <x:c r="E19" s="132"/>
      <x:c r="F19" s="132"/>
    </x:row>
    <x:row r="20">
      <x:c r="A20" s="132"/>
      <x:c r="B20" s="132"/>
      <x:c r="C20" s="132"/>
      <x:c r="D20" s="132"/>
      <x:c r="E20" s="132"/>
      <x:c r="F20" s="132"/>
    </x:row>
    <x:row r="21">
      <x:c r="A21" s="29"/>
      <x:c r="B21" s="29"/>
      <x:c r="C21" s="29"/>
      <x:c r="D21" s="29"/>
      <x:c r="E21" s="29"/>
      <x:c r="F21" s="29"/>
    </x:row>
    <x:row r="22">
      <x:c r="A22" s="30" t="str">
        <x:v>Plans That Use Only One Match Tier</x:v>
      </x:c>
      <x:c r="B22" s="30"/>
      <x:c r="C22" s="30"/>
      <x:c r="D22" s="30"/>
      <x:c r="E22" s="30"/>
      <x:c r="F22" s="30"/>
    </x:row>
    <x:row r="23">
      <x:c r="A23" s="29"/>
      <x:c r="B23" s="29"/>
      <x:c r="C23" s="29"/>
      <x:c r="D23" s="29"/>
      <x:c r="E23" s="29"/>
      <x:c r="F23" s="29"/>
    </x:row>
    <x:row r="24">
      <x:c r="A24" s="33" t="str">
        <x:v>If your plan has only one match tier, enter the eligible contribution percentage and match rate in Tier 1, then set both Tier 2 fields to 0%.</x:v>
      </x:c>
      <x:c r="B24" s="33"/>
      <x:c r="C24" s="33"/>
      <x:c r="D24" s="33"/>
      <x:c r="E24" s="33"/>
      <x:c r="F24" s="33"/>
    </x:row>
    <x:row r="25">
      <x:c r="A25" s="33"/>
      <x:c r="B25" s="33"/>
      <x:c r="C25" s="33"/>
      <x:c r="D25" s="33"/>
      <x:c r="E25" s="33"/>
      <x:c r="F25" s="33"/>
    </x:row>
    <x:row r="26">
      <x:c r="A26" s="33"/>
      <x:c r="B26" s="33"/>
      <x:c r="C26" s="33"/>
      <x:c r="D26" s="33"/>
      <x:c r="E26" s="33"/>
      <x:c r="F26" s="33"/>
    </x:row>
    <x:row r="27">
      <x:c r="A27" s="33"/>
      <x:c r="B27" s="33"/>
      <x:c r="C27" s="33"/>
      <x:c r="D27" s="33"/>
      <x:c r="E27" s="33"/>
      <x:c r="F27" s="33"/>
    </x:row>
    <x:row r="28">
      <x:c r="A28" s="29"/>
      <x:c r="B28" s="29"/>
      <x:c r="C28" s="29"/>
      <x:c r="D28" s="29"/>
      <x:c r="E28" s="29"/>
      <x:c r="F28" s="29"/>
    </x:row>
    <x:row r="29">
      <x:c r="A29" s="30" t="str">
        <x:v>What this workbook does not model</x:v>
      </x:c>
      <x:c r="B29" s="30"/>
      <x:c r="C29" s="30"/>
      <x:c r="D29" s="30"/>
      <x:c r="E29" s="30"/>
      <x:c r="F29" s="30"/>
    </x:row>
    <x:row r="30">
      <x:c r="A30" s="29"/>
      <x:c r="B30" s="29"/>
      <x:c r="C30" s="29"/>
      <x:c r="D30" s="29"/>
      <x:c r="E30" s="29"/>
      <x:c r="F30" s="29"/>
    </x:row>
    <x:row r="31">
      <x:c r="A31" s="133" t="str">
        <x:v>•</x:v>
      </x:c>
      <x:c r="B31" s="32" t="str">
        <x:v>Annual IRS contribution limits</x:v>
      </x:c>
      <x:c r="C31" s="29"/>
      <x:c r="D31" s="29"/>
      <x:c r="E31" s="29"/>
      <x:c r="F31" s="29"/>
    </x:row>
    <x:row r="32">
      <x:c r="A32" s="133" t="str">
        <x:v>•</x:v>
      </x:c>
      <x:c r="B32" s="32" t="str">
        <x:v>Age-based catch-up contributions</x:v>
      </x:c>
      <x:c r="C32" s="29"/>
      <x:c r="D32" s="29"/>
      <x:c r="E32" s="29"/>
      <x:c r="F32" s="29"/>
    </x:row>
    <x:row r="33">
      <x:c r="A33" s="133" t="str">
        <x:v>•</x:v>
      </x:c>
      <x:c r="B33" s="32" t="str">
        <x:v>Vesting schedules</x:v>
      </x:c>
      <x:c r="C33" s="29"/>
      <x:c r="D33" s="29"/>
      <x:c r="E33" s="29"/>
      <x:c r="F33" s="29"/>
    </x:row>
    <x:row r="34">
      <x:c r="A34" s="133" t="str">
        <x:v>•</x:v>
      </x:c>
      <x:c r="B34" s="32" t="str">
        <x:v>Employer true-up calculations</x:v>
      </x:c>
      <x:c r="C34" s="29"/>
      <x:c r="D34" s="29"/>
      <x:c r="E34" s="29"/>
      <x:c r="F34" s="29"/>
    </x:row>
    <x:row r="35">
      <x:c r="A35" s="133" t="str">
        <x:v>•</x:v>
      </x:c>
      <x:c r="B35" s="32" t="str">
        <x:v>Eligibility waiting periods</x:v>
      </x:c>
      <x:c r="C35" s="29"/>
      <x:c r="D35" s="29"/>
      <x:c r="E35" s="29"/>
      <x:c r="F35" s="29"/>
    </x:row>
    <x:row r="36">
      <x:c r="A36" s="133" t="str">
        <x:v>•</x:v>
      </x:c>
      <x:c r="B36" s="32" t="str">
        <x:v>Plan-specific payroll or compensation definitions</x:v>
      </x:c>
      <x:c r="C36" s="29"/>
      <x:c r="D36" s="29"/>
      <x:c r="E36" s="29"/>
      <x:c r="F36" s="29"/>
    </x:row>
    <x:row r="37">
      <x:c r="A37" s="29"/>
      <x:c r="B37" s="29"/>
      <x:c r="C37" s="29"/>
      <x:c r="D37" s="29"/>
      <x:c r="E37" s="29"/>
      <x:c r="F37" s="29"/>
    </x:row>
    <x:row r="38">
      <x:c r="A38" s="29"/>
      <x:c r="B38" s="29"/>
      <x:c r="C38" s="29"/>
      <x:c r="D38" s="29"/>
      <x:c r="E38" s="29"/>
      <x:c r="F38" s="29"/>
    </x:row>
  </x:sheetData>
  <x:mergeCells>
    <x:mergeCell ref="A1:F2"/>
    <x:mergeCell ref="A4:F4"/>
    <x:mergeCell ref="A14:F14"/>
    <x:mergeCell ref="A16:F20"/>
    <x:mergeCell ref="A22:F22"/>
    <x:mergeCell ref="A24:F27"/>
    <x:mergeCell ref="A29:F29"/>
  </x:mergeCells>
  <x:pageMargins left="0.7" right="0.7" top="0.75" bottom="0.75" header="0.3" footer="0.3"/>
</x:worksheet>
</file>