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d99c4f193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edit Card Payoff Calculator" sheetId="1" r:id="Radbb60dc230d4f3e"/>
    <x:sheet xmlns:r="http://schemas.openxmlformats.org/officeDocument/2006/relationships" name="Payment Schedule" sheetId="2" r:id="Ra4e752ff733e48cf"/>
    <x:sheet xmlns:r="http://schemas.openxmlformats.org/officeDocument/2006/relationships" name="Scenario Comparison" sheetId="3" r:id="Rcb3645de7b444e95"/>
    <x:sheet xmlns:r="http://schemas.openxmlformats.org/officeDocument/2006/relationships" name="How to Use" sheetId="4" r:id="R0893024ee2ed46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$#,##0.00;[Red]($#,##0.00);-"/>
    <x:numFmt numFmtId="201" formatCode="0.00%"/>
    <x:numFmt numFmtId="202" formatCode="0"/>
    <x:numFmt numFmtId="203" formatCode="mmm d, yyyy"/>
    <x:numFmt numFmtId="204" formatCode="0.0"/>
    <x:numFmt numFmtId="205" formatCode="mmm yyyy"/>
  </x:numFmts>
  <x:fonts count="10">
    <x:font>
      <x:sz val="11"/>
      <x:name val="Carlito"/>
    </x:font>
    <x:font>
      <x:b/>
      <x:sz val="22"/>
      <x:color rgb="FFFFFFFF"/>
      <x:name val="Carlito"/>
    </x:font>
    <x:font>
      <x:i/>
      <x:sz val="10"/>
      <x:color rgb="FF40534D"/>
      <x:name val="Carlito"/>
    </x:font>
    <x:font>
      <x:b/>
      <x:sz val="11"/>
      <x:color rgb="FFFFFFFF"/>
      <x:name val="Carlito"/>
    </x:font>
    <x:font>
      <x:b/>
      <x:sz val="11"/>
      <x:color rgb="FF123F35"/>
      <x:name val="Carlito"/>
    </x:font>
    <x:font>
      <x:sz val="11"/>
      <x:color rgb="FF0000FF"/>
      <x:name val="Carlito"/>
    </x:font>
    <x:font>
      <x:i/>
      <x:sz val="9"/>
      <x:color rgb="FF40534D"/>
      <x:name val="Carlito"/>
    </x:font>
    <x:font>
      <x:b/>
      <x:sz val="20"/>
      <x:color rgb="FFFFFFFF"/>
      <x:name val="Carlito"/>
    </x:font>
    <x:font>
      <x:i/>
      <x:sz val="11"/>
      <x:color rgb="FF40534D"/>
      <x:name val="Carlito"/>
    </x:font>
    <x:font>
      <x:sz val="11"/>
      <x:color rgb="FF40534D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F35"/>
      </x:patternFill>
    </x:fill>
    <x:fill>
      <x:patternFill patternType="solid">
        <x:fgColor rgb="FFDDEFE8"/>
      </x:patternFill>
    </x:fill>
    <x:fill>
      <x:patternFill patternType="solid">
        <x:fgColor rgb="FF0F766E"/>
      </x:patternFill>
    </x:fill>
    <x:fill>
      <x:patternFill patternType="solid">
        <x:fgColor rgb="FFEEF2EF"/>
      </x:patternFill>
    </x:fill>
    <x:fill>
      <x:patternFill patternType="solid">
        <x:fgColor rgb="FFFFF9D9"/>
      </x:patternFill>
    </x:fill>
    <x:fill>
      <x:patternFill patternType="solid">
        <x:fgColor rgb="FFF8FAF7"/>
      </x:patternFill>
    </x:fill>
  </x:fills>
  <x:borders count="20">
    <x:border/>
    <x:border/>
    <x:border>
      <x:top style="thin">
        <x:color rgb="FFDDEFE8"/>
      </x:top>
    </x:border>
    <x:border>
      <x:top style="thin">
        <x:color rgb="FFDDEFE8"/>
      </x:top>
    </x:border>
    <x:border>
      <x:left style="hair">
        <x:color rgb="FFD7E0DC"/>
      </x:left>
      <x:top style="hair">
        <x:color rgb="FFD7E0DC"/>
      </x:top>
    </x:border>
    <x:border>
      <x:top style="hair">
        <x:color rgb="FFD7E0DC"/>
      </x:top>
    </x:border>
    <x:border>
      <x:right style="hair">
        <x:color rgb="FFD7E0DC"/>
      </x:right>
      <x:top style="hair">
        <x:color rgb="FFD7E0DC"/>
      </x:top>
    </x:border>
    <x:border>
      <x:left style="hair">
        <x:color rgb="FFD7E0DC"/>
      </x:left>
    </x:border>
    <x:border>
      <x:right style="hair">
        <x:color rgb="FFD7E0DC"/>
      </x:right>
    </x:border>
    <x:border>
      <x:left style="hair">
        <x:color rgb="FFD7E0DC"/>
      </x:left>
      <x:bottom style="hair">
        <x:color rgb="FFD7E0DC"/>
      </x:bottom>
    </x:border>
    <x:border>
      <x:bottom style="hair">
        <x:color rgb="FFD7E0DC"/>
      </x:bottom>
    </x:border>
    <x:border>
      <x:right style="hair">
        <x:color rgb="FFD7E0DC"/>
      </x:right>
      <x:bottom style="hair">
        <x:color rgb="FFD7E0DC"/>
      </x:bottom>
    </x:border>
    <x:border>
      <x:left style="hair">
        <x:color rgb="FFD7E0DC"/>
      </x:left>
      <x:top style="hair">
        <x:color rgb="FFD7E0DC"/>
      </x:top>
    </x:border>
    <x:border>
      <x:top style="hair">
        <x:color rgb="FFD7E0DC"/>
      </x:top>
    </x:border>
    <x:border>
      <x:right style="hair">
        <x:color rgb="FFD7E0DC"/>
      </x:right>
      <x:top style="hair">
        <x:color rgb="FFD7E0DC"/>
      </x:top>
    </x:border>
    <x:border>
      <x:left style="hair">
        <x:color rgb="FFD7E0DC"/>
      </x:left>
    </x:border>
    <x:border>
      <x:right style="hair">
        <x:color rgb="FFD7E0DC"/>
      </x:right>
    </x:border>
    <x:border>
      <x:left style="hair">
        <x:color rgb="FFD7E0DC"/>
      </x:left>
      <x:bottom style="hair">
        <x:color rgb="FFD7E0DC"/>
      </x:bottom>
    </x:border>
    <x:border>
      <x:bottom style="hair">
        <x:color rgb="FFD7E0DC"/>
      </x:bottom>
    </x:border>
    <x:border>
      <x:right style="hair">
        <x:color rgb="FFD7E0DC"/>
      </x:right>
      <x:bottom style="hair">
        <x:color rgb="FFD7E0DC"/>
      </x:bottom>
    </x:border>
  </x:borders>
  <x:cellStyleXfs count="1">
    <x:xf numFmtId="0" fontId="0" fillId="0" borderId="0"/>
  </x:cellStyleXfs>
  <x:cellXfs count="1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200" fontId="5" fillId="6" borderId="0" xfId="0" applyNumberFormat="1" applyFont="1" applyFill="1" applyBorder="1"/>
    <x:xf numFmtId="200" fontId="5" fillId="6" borderId="1" xfId="0" applyNumberFormat="1" applyFont="1" applyFill="1" applyBorder="1"/>
    <x:xf numFmtId="201" fontId="5" fillId="6" borderId="0" xfId="0" applyNumberFormat="1" applyFont="1" applyFill="1" applyBorder="1"/>
    <x:xf numFmtId="201" fontId="5" fillId="6" borderId="1" xfId="0" applyNumberFormat="1" applyFont="1" applyFill="1" applyBorder="1"/>
    <x:xf numFmtId="202" fontId="5" fillId="6" borderId="0" xfId="0" applyNumberFormat="1" applyFont="1" applyFill="1" applyBorder="1"/>
    <x:xf numFmtId="202" fontId="5" fillId="6" borderId="1" xfId="0" applyNumberFormat="1" applyFont="1" applyFill="1" applyBorder="1"/>
    <x:xf numFmtId="203" fontId="5" fillId="6" borderId="0" xfId="0" applyNumberFormat="1" applyFont="1" applyFill="1" applyBorder="1"/>
    <x:xf numFmtId="203" fontId="5" fillId="6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2" xfId="0" applyNumberFormat="1" applyFont="1" applyFill="1" applyBorder="1"/>
    <x:xf numFmtId="0" fontId="6" fillId="7" borderId="2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0" fontId="6" fillId="7" borderId="2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3" xfId="0" applyNumberFormat="1" applyFont="1" applyFill="1" applyBorder="1"/>
    <x:xf numFmtId="0" fontId="6" fillId="7" borderId="3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wrapText="1"/>
    </x:xf>
    <x:xf numFmtId="0" fontId="6" fillId="7" borderId="3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4" fillId="5" borderId="7" xfId="0" applyNumberFormat="1" applyFont="1" applyFill="1" applyBorder="1" applyAlignment="1">
      <x:alignment horizontal="center"/>
    </x:xf>
    <x:xf numFmtId="0" fontId="4" fillId="5" borderId="8" xfId="0" applyNumberFormat="1" applyFont="1" applyFill="1" applyBorder="1" applyAlignment="1">
      <x:alignment horizontal="center"/>
    </x:xf>
    <x:xf numFmtId="0" fontId="0" fillId="0" borderId="7" xfId="0" applyNumberFormat="1" applyFont="1" applyFill="1" applyBorder="1"/>
    <x:xf numFmtId="0" fontId="0" fillId="0" borderId="0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200" fontId="5" fillId="6" borderId="10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3" fillId="4" borderId="12" xfId="0" applyNumberFormat="1" applyFont="1" applyFill="1" applyBorder="1"/>
    <x:xf numFmtId="0" fontId="3" fillId="4" borderId="13" xfId="0" applyNumberFormat="1" applyFont="1" applyFill="1" applyBorder="1"/>
    <x:xf numFmtId="0" fontId="3" fillId="4" borderId="14" xfId="0" applyNumberFormat="1" applyFont="1" applyFill="1" applyBorder="1"/>
    <x:xf numFmtId="0" fontId="4" fillId="5" borderId="15" xfId="0" applyNumberFormat="1" applyFont="1" applyFill="1" applyBorder="1" applyAlignment="1">
      <x:alignment horizontal="center"/>
    </x:xf>
    <x:xf numFmtId="0" fontId="4" fillId="5" borderId="16" xfId="0" applyNumberFormat="1" applyFont="1" applyFill="1" applyBorder="1" applyAlignment="1">
      <x:alignment horizontal="center"/>
    </x:xf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5" fillId="6" borderId="18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200" fontId="0" fillId="0" borderId="10" xfId="0" applyNumberFormat="1" applyFont="1" applyFill="1" applyBorder="1"/>
    <x:xf numFmtId="200" fontId="0" fillId="0" borderId="18" xfId="0" applyNumberFormat="1" applyFont="1" applyFill="1" applyBorder="1"/>
    <x:xf numFmtId="0" fontId="3" fillId="2" borderId="4" xfId="0" applyNumberFormat="1" applyFont="1" applyFill="1" applyBorder="1"/>
    <x:xf numFmtId="0" fontId="3" fillId="2" borderId="5" xfId="0" applyNumberFormat="1" applyFont="1" applyFill="1" applyBorder="1"/>
    <x:xf numFmtId="0" fontId="3" fillId="2" borderId="6" xfId="0" applyNumberFormat="1" applyFont="1" applyFill="1" applyBorder="1"/>
    <x:xf numFmtId="0" fontId="4" fillId="5" borderId="7" xfId="0" applyNumberFormat="1" applyFont="1" applyFill="1" applyBorder="1" applyAlignment="1">
      <x:alignment horizontal="center" wrapText="1"/>
    </x:xf>
    <x:xf numFmtId="0" fontId="4" fillId="5" borderId="8" xfId="0" applyNumberFormat="1" applyFont="1" applyFill="1" applyBorder="1" applyAlignment="1">
      <x:alignment horizontal="center" wrapText="1"/>
    </x:xf>
    <x:xf numFmtId="204" fontId="0" fillId="0" borderId="10" xfId="0" applyNumberFormat="1" applyFont="1" applyFill="1" applyBorder="1"/>
    <x:xf numFmtId="203" fontId="0" fillId="0" borderId="10" xfId="0" applyNumberFormat="1" applyFont="1" applyFill="1" applyBorder="1"/>
    <x:xf numFmtId="0" fontId="3" fillId="2" borderId="12" xfId="0" applyNumberFormat="1" applyFont="1" applyFill="1" applyBorder="1"/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4" fillId="5" borderId="15" xfId="0" applyNumberFormat="1" applyFont="1" applyFill="1" applyBorder="1" applyAlignment="1">
      <x:alignment horizontal="center" wrapText="1"/>
    </x:xf>
    <x:xf numFmtId="0" fontId="4" fillId="5" borderId="16" xfId="0" applyNumberFormat="1" applyFont="1" applyFill="1" applyBorder="1" applyAlignment="1">
      <x:alignment horizontal="center" wrapText="1"/>
    </x:xf>
    <x:xf numFmtId="204" fontId="0" fillId="0" borderId="18" xfId="0" applyNumberFormat="1" applyFont="1" applyFill="1" applyBorder="1"/>
    <x:xf numFmtId="203" fontId="0" fillId="0" borderId="18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horizontal="center"/>
    </x:xf>
    <x:xf numFmtId="0" fontId="8" fillId="3" borderId="1" xfId="0" applyNumberFormat="1" applyFont="1" applyFill="1" applyBorder="1"/>
    <x:xf numFmtId="0" fontId="8" fillId="3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0" fontId="3" fillId="4" borderId="4" xfId="0" applyNumberFormat="1" applyFont="1" applyFill="1" applyBorder="1" applyAlignment="1">
      <x:alignment horizontal="center" wrapText="1"/>
    </x:xf>
    <x:xf numFmtId="0" fontId="3" fillId="4" borderId="5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wrapText="1"/>
    </x:xf>
    <x:xf numFmtId="200" fontId="0" fillId="0" borderId="8" xfId="0" applyNumberFormat="1" applyFont="1" applyFill="1" applyBorder="1"/>
    <x:xf numFmtId="205" fontId="0" fillId="0" borderId="10" xfId="0" applyNumberFormat="1" applyFont="1" applyFill="1" applyBorder="1"/>
    <x:xf numFmtId="200" fontId="0" fillId="0" borderId="11" xfId="0" applyNumberFormat="1" applyFont="1" applyFill="1" applyBorder="1"/>
    <x:xf numFmtId="0" fontId="3" fillId="4" borderId="12" xfId="0" applyNumberFormat="1" applyFont="1" applyFill="1" applyBorder="1" applyAlignment="1">
      <x:alignment horizontal="center" wrapText="1"/>
    </x:xf>
    <x:xf numFmtId="0" fontId="3" fillId="4" borderId="13" xfId="0" applyNumberFormat="1" applyFont="1" applyFill="1" applyBorder="1" applyAlignment="1">
      <x:alignment horizontal="center" wrapText="1"/>
    </x:xf>
    <x:xf numFmtId="0" fontId="3" fillId="4" borderId="14" xfId="0" applyNumberFormat="1" applyFont="1" applyFill="1" applyBorder="1" applyAlignment="1">
      <x:alignment horizontal="center" wrapText="1"/>
    </x:xf>
    <x:xf numFmtId="200" fontId="0" fillId="0" borderId="16" xfId="0" applyNumberFormat="1" applyFont="1" applyFill="1" applyBorder="1"/>
    <x:xf numFmtId="205" fontId="0" fillId="0" borderId="18" xfId="0" applyNumberFormat="1" applyFont="1" applyFill="1" applyBorder="1"/>
    <x:xf numFmtId="200" fontId="0" fillId="0" borderId="19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9" fillId="7" borderId="1" xfId="0" applyNumberFormat="1" applyFont="1" applyFill="1" applyBorder="1"/>
    <x:xf numFmtId="0" fontId="9" fillId="7" borderId="1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166534"/>
      </x:font>
      <x:fill>
        <x:patternFill patternType="solid">
          <x:bgColor rgb="FFE7F6EC"/>
        </x:patternFill>
      </x:fill>
    </x:dxf>
    <x:dxf>
      <x:font>
        <x:b/>
        <x:color rgb="FFB91C1C"/>
      </x:font>
      <x:fill>
        <x:patternFill patternType="solid">
          <x:bgColor rgb="FFFDE8E8"/>
        </x:patternFill>
      </x:fill>
    </x:dxf>
    <x:dxf>
      <x:font>
        <x:b/>
        <x:color rgb="FF166534"/>
      </x:font>
      <x:fill>
        <x:patternFill patternType="solid">
          <x:bgColor rgb="FFE7F6EC"/>
        </x:patternFill>
      </x:fill>
    </x:dxf>
    <x:dxf>
      <x:font>
        <x:b/>
        <x:color rgb="FFB91C1C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d0ed4471b44c8" /><Relationship Type="http://schemas.openxmlformats.org/officeDocument/2006/relationships/theme" Target="/xl/theme/theme1.xml" Id="R63c976ededf144e4" /><Relationship Type="http://schemas.openxmlformats.org/officeDocument/2006/relationships/sharedStrings" Target="/xl/sharedStrings.xml" Id="R57e475133de64129" /><Relationship Type="http://schemas.openxmlformats.org/officeDocument/2006/relationships/worksheet" Target="/xl/worksheets/sheet1.xml" Id="Radbb60dc230d4f3e" /><Relationship Type="http://schemas.openxmlformats.org/officeDocument/2006/relationships/worksheet" Target="/xl/worksheets/sheet2.xml" Id="Ra4e752ff733e48cf" /><Relationship Type="http://schemas.openxmlformats.org/officeDocument/2006/relationships/worksheet" Target="/xl/worksheets/sheet3.xml" Id="Rcb3645de7b444e95" /><Relationship Type="http://schemas.openxmlformats.org/officeDocument/2006/relationships/worksheet" Target="/xl/worksheets/sheet4.xml" Id="R0893024ee2ed460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ec4671c61ba4a3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0ccddfcaa93041e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Monthly Payment by Scenario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Monthly Payment</c:v>
          </c:tx>
          <c:cat>
            <c:strRef>
              <c:f>'Credit Card Payoff Calculator'!$A$19:$A$22</c:f>
              <c:strCache>
                <c:ptCount val="0"/>
              </c:strCache>
            </c:strRef>
          </c:cat>
          <c:val>
            <c:numRef>
              <c:f>'Credit Card Payoff Calculator'!$B$19:$B$22</c:f>
              <c:numCache>
                <c:formatCode>$#,##0.00;[Red]($#,##0.00);-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Projected Balance Decline</a:t>
            </a:r>
          </a:p>
        </c:rich>
      </c:tx>
      <c:overlay val="0"/>
    </c:title>
    <c:autoTitleDeleted val="0"/>
    <c:plotArea>
      <c:layout/>
      <c:lineChart>
        <c:grouping val="standard"/>
        <c:ser>
          <c:idx val="0"/>
          <c:order val="0"/>
          <c:tx>
            <c:v>Beginning Balance</c:v>
          </c:tx>
          <c:cat>
            <c:strRef>
              <c:f>'Payment Schedule'!$B$6:$B$65</c:f>
              <c:strCache>
                <c:ptCount val="0"/>
              </c:strCache>
            </c:strRef>
          </c:cat>
          <c:val>
            <c:numRef>
              <c:f>'Payment Schedule'!$C$6:$C$65</c:f>
              <c:numCache>
                <c:formatCode>$#,##0.00;[Red]($#,##0.00);-</c:formatCode>
                <c:ptCount val="0"/>
              </c:numCache>
            </c:numRef>
          </c:val>
          <c:smooth val="0"/>
        </c:ser>
        <c:ser>
          <c:idx val="1"/>
          <c:order val="1"/>
          <c:tx>
            <c:v>Payment</c:v>
          </c:tx>
          <c:cat>
            <c:strRef>
              <c:f>'Payment Schedule'!$B$6:$B$65</c:f>
              <c:strCache>
                <c:ptCount val="0"/>
              </c:strCache>
            </c:strRef>
          </c:cat>
          <c:val>
            <c:numRef>
              <c:f>'Payment Schedule'!$D$6:$D$65</c:f>
              <c:numCache>
                <c:formatCode>$#,##0.00;[Red]($#,##0.00);-</c:formatCode>
                <c:ptCount val="0"/>
              </c:numCache>
            </c:numRef>
          </c:val>
          <c:smooth val="0"/>
        </c:ser>
        <c:ser>
          <c:idx val="2"/>
          <c:order val="2"/>
          <c:tx>
            <c:v>Interest</c:v>
          </c:tx>
          <c:cat>
            <c:strRef>
              <c:f>'Payment Schedule'!$B$6:$B$65</c:f>
              <c:strCache>
                <c:ptCount val="0"/>
              </c:strCache>
            </c:strRef>
          </c:cat>
          <c:val>
            <c:numRef>
              <c:f>'Payment Schedule'!$E$6:$E$65</c:f>
              <c:numCache>
                <c:formatCode>$#,##0.00;[Red]($#,##0.00);-</c:formatCode>
                <c:ptCount val="0"/>
              </c:numCache>
            </c:numRef>
          </c:val>
          <c:smooth val="0"/>
        </c:ser>
        <c:ser>
          <c:idx val="3"/>
          <c:order val="3"/>
          <c:tx>
            <c:v>Principal</c:v>
          </c:tx>
          <c:cat>
            <c:strRef>
              <c:f>'Payment Schedule'!$B$6:$B$65</c:f>
              <c:strCache>
                <c:ptCount val="0"/>
              </c:strCache>
            </c:strRef>
          </c:cat>
          <c:val>
            <c:numRef>
              <c:f>'Payment Schedule'!$F$6:$F$65</c:f>
              <c:numCache>
                <c:formatCode>$#,##0.00;[Red]($#,##0.00);-</c:formatCode>
                <c:ptCount val="0"/>
              </c:numCache>
            </c:numRef>
          </c:val>
          <c:smooth val="0"/>
        </c:ser>
        <c:ser>
          <c:idx val="4"/>
          <c:order val="4"/>
          <c:tx>
            <c:v>Ending Balance</c:v>
          </c:tx>
          <c:cat>
            <c:strRef>
              <c:f>'Payment Schedule'!$B$6:$B$65</c:f>
              <c:strCache>
                <c:ptCount val="0"/>
              </c:strCache>
            </c:strRef>
          </c:cat>
          <c:val>
            <c:numRef>
              <c:f>'Payment Schedule'!$G$6:$G$65</c:f>
              <c:numCache>
                <c:formatCode>$#,##0.00;[Red]($#,##0.00);-</c:formatCode>
                <c:ptCount val="0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11</xdr:col>
      <xdr:colOff>0</xdr:colOff>
      <xdr:row>4</xdr:row>
      <xdr:rowOff>0</xdr:rowOff>
    </xdr:from>
    <xdr:to>
      <xdr:col>19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ec4671c61ba4a3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9</xdr:col>
      <xdr:colOff>0</xdr:colOff>
      <xdr:row>4</xdr:row>
      <xdr:rowOff>0</xdr:rowOff>
    </xdr:from>
    <xdr:to>
      <xdr:col>17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ccddfcaa93041e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6da4ade609a4b1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481725994ba34cb3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0" hidden="0" customWidth="1"/>
    <x:col min="3" max="3" width="24" hidden="0" customWidth="1"/>
    <x:col min="4" max="4" width="24" hidden="0" customWidth="1"/>
    <x:col min="5" max="5" width="3" hidden="0" customWidth="1"/>
    <x:col min="6" max="6" width="26" hidden="0" customWidth="1"/>
    <x:col min="7" max="7" width="19" hidden="0" customWidth="1"/>
    <x:col min="8" max="8" width="19" hidden="0" customWidth="1"/>
    <x:col min="9" max="9" width="20" hidden="0" customWidth="1"/>
    <x:col min="10" max="10" width="20" hidden="0" customWidth="1"/>
    <x:col min="11" max="11" width="3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</x:cols>
  <x:sheetData>
    <x:row r="1" ht="28" customHeight="1">
      <x:c r="A1" s="5" t="str">
        <x:v>Credit Card Payoff Calculator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8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32" customHeight="1">
      <x:c r="A3" s="14" t="str">
        <x:v>Compare minimum payments, extra payments, and a target payoff period to understand time and interest costs.</x:v>
      </x:c>
      <x:c r="B3" s="14"/>
      <x:c r="C3" s="14"/>
      <x:c r="D3" s="14"/>
      <x:c r="E3" s="14"/>
      <x:c r="F3" s="14"/>
      <x:c r="G3" s="14"/>
      <x:c r="H3" s="14"/>
      <x:c r="I3" s="14"/>
      <x:c r="J3" s="14"/>
    </x:row>
    <x:row r="5">
      <x:c r="A5" s="68" t="str">
        <x:v>CARD DETAILS</x:v>
      </x:c>
      <x:c r="B5" s="69"/>
      <x:c r="C5" s="69"/>
      <x:c r="D5" s="70"/>
      <x:c r="F5" s="68" t="str">
        <x:v>PAYOFF RESULTS</x:v>
      </x:c>
      <x:c r="G5" s="69"/>
      <x:c r="H5" s="69"/>
      <x:c r="I5" s="69"/>
      <x:c r="J5" s="70"/>
    </x:row>
    <x:row r="6">
      <x:c r="A6" s="71" t="str">
        <x:v>Input</x:v>
      </x:c>
      <x:c r="B6" s="26" t="str">
        <x:v>Value</x:v>
      </x:c>
      <x:c r="C6" s="26" t="str">
        <x:v>Notes</x:v>
      </x:c>
      <x:c r="D6" s="72" t="str"/>
      <x:c r="F6" s="71" t="str">
        <x:v>Metric</x:v>
      </x:c>
      <x:c r="G6" s="26" t="str">
        <x:v>Result</x:v>
      </x:c>
      <x:c r="H6" s="26" t="str"/>
      <x:c r="I6" s="26" t="str">
        <x:v>Status</x:v>
      </x:c>
      <x:c r="J6" s="72" t="str"/>
    </x:row>
    <x:row r="7">
      <x:c r="A7" s="73" t="str">
        <x:v>Card Name</x:v>
      </x:c>
      <x:c r="B7" s="31" t="str">
        <x:v>Credit Card</x:v>
      </x:c>
      <x:c r="C7" s="74" t="str">
        <x:v>Name the card or account.</x:v>
      </x:c>
      <x:c r="D7" s="75" t="str"/>
      <x:c r="F7" s="73" t="str">
        <x:v>Adjusted Starting Balance</x:v>
      </x:c>
      <x:c r="G7" s="42" t="n">
        <x:f>MAX($B$8-$B$14,0)</x:f>
        <x:v>6500</x:v>
      </x:c>
      <x:c r="H7" s="74" t="str"/>
      <x:c r="I7" s="74" t="str">
        <x:f>IF(G7=0,"Paid Off","Balance Remaining")</x:f>
        <x:v>Balance Remaining</x:v>
      </x:c>
      <x:c r="J7" s="75" t="str"/>
    </x:row>
    <x:row r="8">
      <x:c r="A8" s="73" t="str">
        <x:v>Current Balance</x:v>
      </x:c>
      <x:c r="B8" s="34" t="n">
        <x:v>6500</x:v>
      </x:c>
      <x:c r="C8" s="74" t="str">
        <x:v>Use the latest balance available.</x:v>
      </x:c>
      <x:c r="D8" s="75" t="str"/>
      <x:c r="F8" s="73" t="str">
        <x:v>Payment With Extra</x:v>
      </x:c>
      <x:c r="G8" s="42" t="n">
        <x:f>$B$10+$B$11</x:f>
        <x:v>300</x:v>
      </x:c>
      <x:c r="H8" s="74" t="str"/>
      <x:c r="I8" s="74" t="str">
        <x:f>IF(G8&gt;$B$10,"Extra payment included","Minimum only")</x:f>
        <x:v>Extra payment included</x:v>
      </x:c>
      <x:c r="J8" s="75" t="str"/>
    </x:row>
    <x:row r="9">
      <x:c r="A9" s="73" t="str">
        <x:v>APR</x:v>
      </x:c>
      <x:c r="B9" s="36" t="n">
        <x:v>0.2399</x:v>
      </x:c>
      <x:c r="C9" s="74" t="str">
        <x:v>Enter the annual percentage rate.</x:v>
      </x:c>
      <x:c r="D9" s="75" t="str"/>
      <x:c r="F9" s="73" t="str">
        <x:v>Payment Needed for Target Period</x:v>
      </x:c>
      <x:c r="G9" s="42" t="n">
        <x:f>IF(G7=0,0,IF($B$9=0,G7/$B$12,-PMT($B$9/12,$B$12,G7)))</x:f>
        <x:v>343.629690950026</x:v>
      </x:c>
      <x:c r="H9" s="74" t="str"/>
      <x:c r="I9" s="74" t="str">
        <x:f>IF(G9&lt;=G8,"Current plan meets target","Increase payment")</x:f>
        <x:v>Increase payment</x:v>
      </x:c>
      <x:c r="J9" s="75" t="str"/>
    </x:row>
    <x:row r="10">
      <x:c r="A10" s="73" t="str">
        <x:v>Minimum Payment</x:v>
      </x:c>
      <x:c r="B10" s="34" t="n">
        <x:v>175</x:v>
      </x:c>
      <x:c r="C10" s="74" t="str">
        <x:v>Use the required minimum from the statement.</x:v>
      </x:c>
      <x:c r="D10" s="75" t="str"/>
      <x:c r="F10" s="73" t="str">
        <x:v>Months With Minimum Only</x:v>
      </x:c>
      <x:c r="G10" s="44" t="n">
        <x:f>IF(G7=0,0,IF($B$10&lt;=0,"No Payment",IF($B$9=0,G7/$B$10,IF($B$10&lt;=G7*$B$9/12,"Payment Too Low",NPER($B$9/12,-$B$10,G7)))))</x:f>
        <x:v>68.55052815159723</x:v>
      </x:c>
      <x:c r="H10" s="74" t="str"/>
      <x:c r="I10" s="74" t="str">
        <x:f>IF(OR(G10="No Payment",G10="Payment Too Low"),"Review minimum","Minimum scenario")</x:f>
        <x:v>Minimum scenario</x:v>
      </x:c>
      <x:c r="J10" s="75" t="str"/>
    </x:row>
    <x:row r="11">
      <x:c r="A11" s="73" t="str">
        <x:v>Extra Monthly Payment</x:v>
      </x:c>
      <x:c r="B11" s="34" t="n">
        <x:v>125</x:v>
      </x:c>
      <x:c r="C11" s="74" t="str">
        <x:v>Amount paid above the minimum.</x:v>
      </x:c>
      <x:c r="D11" s="75" t="str"/>
      <x:c r="F11" s="73" t="str">
        <x:v>Months With Extra Payment</x:v>
      </x:c>
      <x:c r="G11" s="44" t="n">
        <x:f>IF(G7=0,0,IF(G8&lt;=0,"No Payment",IF($B$9=0,G7/G8,IF(G8&lt;=G7*$B$9/12,"Payment Too Low",NPER($B$9/12,-G8,G7)))))</x:f>
        <x:v>28.678000689525735</x:v>
      </x:c>
      <x:c r="H11" s="74" t="str"/>
      <x:c r="I11" s="74" t="str">
        <x:f>IF(OR(G11="No Payment",G11="Payment Too Low"),"Review payment","Extra-payment scenario")</x:f>
        <x:v>Extra-payment scenario</x:v>
      </x:c>
      <x:c r="J11" s="75" t="str"/>
    </x:row>
    <x:row r="12">
      <x:c r="A12" s="73" t="str">
        <x:v>Desired Payoff Period (Months)</x:v>
      </x:c>
      <x:c r="B12" s="38" t="n">
        <x:v>24</x:v>
      </x:c>
      <x:c r="C12" s="74" t="str">
        <x:v>Target number of months to become debt-free.</x:v>
      </x:c>
      <x:c r="D12" s="75" t="str"/>
      <x:c r="F12" s="73" t="str">
        <x:v>Payoff Date With Extra</x:v>
      </x:c>
      <x:c r="G12" s="46" t="n">
        <x:f>IF(OR(G11="No Payment",G11="Payment Too Low"),"",EDATE($B$13,ROUNDUP(G11,0)))</x:f>
        <x:v>47115</x:v>
      </x:c>
      <x:c r="H12" s="74" t="str"/>
      <x:c r="I12" s="74" t="str">
        <x:f>IF(G12="","Not available","Estimated payoff date")</x:f>
        <x:v>Estimated payoff date</x:v>
      </x:c>
      <x:c r="J12" s="75" t="str"/>
    </x:row>
    <x:row r="13">
      <x:c r="A13" s="73" t="str">
        <x:v>Start Date</x:v>
      </x:c>
      <x:c r="B13" s="40" t="n">
        <x:f>TODAY()</x:f>
        <x:v>46231</x:v>
      </x:c>
      <x:c r="C13" s="74" t="str">
        <x:v>Beginning date for the payoff estimate.</x:v>
      </x:c>
      <x:c r="D13" s="75" t="str"/>
      <x:c r="F13" s="73" t="str">
        <x:v>Interest With Minimum Only</x:v>
      </x:c>
      <x:c r="G13" s="42" t="n">
        <x:f>IF(OR(G10="No Payment",G10="Payment Too Low"),0,MAX($B$10*G10-G7,0))</x:f>
        <x:v>5496.342426529516</x:v>
      </x:c>
      <x:c r="H13" s="74" t="str"/>
      <x:c r="I13" s="74" t="str">
        <x:f>IF(G13&gt;0,"Interest cost","No interest")</x:f>
        <x:v>Interest cost</x:v>
      </x:c>
      <x:c r="J13" s="75" t="str"/>
    </x:row>
    <x:row r="14">
      <x:c r="A14" s="76" t="str">
        <x:v>Optional One-Time Payment</x:v>
      </x:c>
      <x:c r="B14" s="77" t="n">
        <x:v>0</x:v>
      </x:c>
      <x:c r="C14" s="78" t="str">
        <x:v>Applied before monthly payments begin.</x:v>
      </x:c>
      <x:c r="D14" s="79" t="str"/>
      <x:c r="F14" s="73" t="str">
        <x:v>Interest With Extra Payment</x:v>
      </x:c>
      <x:c r="G14" s="42" t="n">
        <x:f>IF(OR(G11="No Payment",G11="Payment Too Low"),0,MAX(G8*G11-G7,0))</x:f>
        <x:v>2103.400206857721</x:v>
      </x:c>
      <x:c r="H14" s="74" t="str"/>
      <x:c r="I14" s="74" t="str">
        <x:f>IF(G14&lt;G13,"Lower interest","No savings")</x:f>
        <x:v>Lower interest</x:v>
      </x:c>
      <x:c r="J14" s="75" t="str"/>
    </x:row>
    <x:row r="15">
      <x:c r="F15" s="76" t="str">
        <x:v>Interest Saved</x:v>
      </x:c>
      <x:c r="G15" s="91" t="n">
        <x:f>MAX(G13-G14,0)</x:f>
        <x:v>3392.942219671795</x:v>
      </x:c>
      <x:c r="H15" s="78" t="str"/>
      <x:c r="I15" s="78" t="str">
        <x:f>IF(G15&gt;0,"Interest saved","No change")</x:f>
        <x:v>Interest saved</x:v>
      </x:c>
      <x:c r="J15" s="79" t="str"/>
    </x:row>
    <x:row r="17">
      <x:c r="A17" s="93" t="str">
        <x:v>PAYOFF SCENARIO COMPARISON</x:v>
      </x:c>
      <x:c r="B17" s="94"/>
      <x:c r="C17" s="94"/>
      <x:c r="D17" s="94"/>
      <x:c r="E17" s="94"/>
      <x:c r="F17" s="94"/>
      <x:c r="G17" s="94"/>
      <x:c r="H17" s="94"/>
      <x:c r="I17" s="94"/>
      <x:c r="J17" s="95"/>
    </x:row>
    <x:row r="18" ht="38" customHeight="1">
      <x:c r="A18" s="96" t="str">
        <x:v>Strategy</x:v>
      </x:c>
      <x:c r="B18" s="51" t="str">
        <x:v>Monthly Payment</x:v>
      </x:c>
      <x:c r="C18" s="51" t="str">
        <x:v>Months to Payoff</x:v>
      </x:c>
      <x:c r="D18" s="51" t="str">
        <x:v>Estimated Payoff Date</x:v>
      </x:c>
      <x:c r="E18" s="51" t="str">
        <x:v>Total Interest</x:v>
      </x:c>
      <x:c r="F18" s="51" t="str">
        <x:v>Total Paid</x:v>
      </x:c>
      <x:c r="G18" s="51" t="str">
        <x:v>Months Saved</x:v>
      </x:c>
      <x:c r="H18" s="51" t="str">
        <x:v>Interest Saved</x:v>
      </x:c>
      <x:c r="I18" s="51" t="str">
        <x:v>Status</x:v>
      </x:c>
      <x:c r="J18" s="97" t="str">
        <x:v>Notes</x:v>
      </x:c>
    </x:row>
    <x:row r="19">
      <x:c r="A19" s="73" t="str">
        <x:v>Minimum Only</x:v>
      </x:c>
      <x:c r="B19" s="42" t="n">
        <x:f>$B$10</x:f>
        <x:v>175</x:v>
      </x:c>
      <x:c r="C19" s="44" t="n">
        <x:f>IF($G$7=0,0,IF(B19&lt;=0,"No Payment",IF($B$9=0,$G$7/B19,IF(B19&lt;=$G$7*$B$9/12,"Payment Too Low",NPER($B$9/12,-B19,$G$7)))))</x:f>
        <x:v>68.55052815159723</x:v>
      </x:c>
      <x:c r="D19" s="46" t="n">
        <x:f>IF(OR(C19="No Payment",C19="Payment Too Low"),"",EDATE($B$13,ROUNDUP(C19,0)))</x:f>
        <x:v>48332</x:v>
      </x:c>
      <x:c r="E19" s="42" t="n">
        <x:f>IF(OR(C19="No Payment",C19="Payment Too Low"),0,MAX(B19*C19-$G$7,0))</x:f>
        <x:v>5496.342426529516</x:v>
      </x:c>
      <x:c r="F19" s="42" t="n">
        <x:f>IF(OR(C19="No Payment",C19="Payment Too Low"),0,$G$7+E19)</x:f>
        <x:v>11996.342426529516</x:v>
      </x:c>
      <x:c r="G19" s="44" t="n">
        <x:f>IF(OR($C$19="No Payment",$C$19="Payment Too Low",C19="No Payment",C19="Payment Too Low"),0,MAX($C$19-C19,0))</x:f>
        <x:v>0</x:v>
      </x:c>
      <x:c r="H19" s="42" t="n">
        <x:f>MAX($E$19-E19,0)</x:f>
        <x:v>0</x:v>
      </x:c>
      <x:c r="I19" s="74" t="str">
        <x:f>IF(OR(C19="No Payment",C19="Payment Too Low"),"Invalid Payment",IF(C19&lt;=$B$12,"Meets Target","After Target"))</x:f>
        <x:v>After Target</x:v>
      </x:c>
      <x:c r="J19" s="75" t="str">
        <x:v>Required minimum payment</x:v>
      </x:c>
    </x:row>
    <x:row r="20">
      <x:c r="A20" s="73" t="str">
        <x:v>Minimum + Extra</x:v>
      </x:c>
      <x:c r="B20" s="42" t="n">
        <x:f>$G$8</x:f>
        <x:v>300</x:v>
      </x:c>
      <x:c r="C20" s="44" t="n">
        <x:f>IF($G$7=0,0,IF(B20&lt;=0,"No Payment",IF($B$9=0,$G$7/B20,IF(B20&lt;=$G$7*$B$9/12,"Payment Too Low",NPER($B$9/12,-B20,$G$7)))))</x:f>
        <x:v>28.678000689525735</x:v>
      </x:c>
      <x:c r="D20" s="46" t="n">
        <x:f>IF(OR(C20="No Payment",C20="Payment Too Low"),"",EDATE($B$13,ROUNDUP(C20,0)))</x:f>
        <x:v>47115</x:v>
      </x:c>
      <x:c r="E20" s="42" t="n">
        <x:f>IF(OR(C20="No Payment",C20="Payment Too Low"),0,MAX(B20*C20-$G$7,0))</x:f>
        <x:v>2103.400206857721</x:v>
      </x:c>
      <x:c r="F20" s="42" t="n">
        <x:f>IF(OR(C20="No Payment",C20="Payment Too Low"),0,$G$7+E20)</x:f>
        <x:v>8603.400206857721</x:v>
      </x:c>
      <x:c r="G20" s="44" t="n">
        <x:f>IF(OR($C$19="No Payment",$C$19="Payment Too Low",C20="No Payment",C20="Payment Too Low"),0,MAX($C$19-C20,0))</x:f>
        <x:v>39.8725274620715</x:v>
      </x:c>
      <x:c r="H20" s="42" t="n">
        <x:f>MAX($E$19-E20,0)</x:f>
        <x:v>3392.942219671795</x:v>
      </x:c>
      <x:c r="I20" s="74" t="str">
        <x:f>IF(OR(C20="No Payment",C20="Payment Too Low"),"Invalid Payment",IF(C20&lt;=$B$12,"Meets Target","After Target"))</x:f>
        <x:v>After Target</x:v>
      </x:c>
      <x:c r="J20" s="75" t="str">
        <x:v>Current extra-payment plan</x:v>
      </x:c>
    </x:row>
    <x:row r="21">
      <x:c r="A21" s="73" t="str">
        <x:v>Target Payoff Period</x:v>
      </x:c>
      <x:c r="B21" s="42" t="n">
        <x:f>$G$9</x:f>
        <x:v>343.629690950026</x:v>
      </x:c>
      <x:c r="C21" s="44" t="n">
        <x:f>IF($G$7=0,0,IF(B21&lt;=0,"No Payment",IF($B$9=0,$G$7/B21,IF(B21&lt;=$G$7*$B$9/12,"Payment Too Low",NPER($B$9/12,-B21,$G$7)))))</x:f>
        <x:v>24.00000000000005</x:v>
      </x:c>
      <x:c r="D21" s="46" t="n">
        <x:f>IF(OR(C21="No Payment",C21="Payment Too Low"),"",EDATE($B$13,ROUNDUP(C21,0)))</x:f>
        <x:v>46993</x:v>
      </x:c>
      <x:c r="E21" s="42" t="n">
        <x:f>IF(OR(C21="No Payment",C21="Payment Too Low"),0,MAX(B21*C21-$G$7,0))</x:f>
        <x:v>1747.1125828006407</x:v>
      </x:c>
      <x:c r="F21" s="42" t="n">
        <x:f>IF(OR(C21="No Payment",C21="Payment Too Low"),0,$G$7+E21)</x:f>
        <x:v>8247.11258280064</x:v>
      </x:c>
      <x:c r="G21" s="44" t="n">
        <x:f>IF(OR($C$19="No Payment",$C$19="Payment Too Low",C21="No Payment",C21="Payment Too Low"),0,MAX($C$19-C21,0))</x:f>
        <x:v>44.550528151597184</x:v>
      </x:c>
      <x:c r="H21" s="42" t="n">
        <x:f>MAX($E$19-E21,0)</x:f>
        <x:v>3749.2298437288755</x:v>
      </x:c>
      <x:c r="I21" s="74" t="str">
        <x:f>IF(OR(C21="No Payment",C21="Payment Too Low"),"Invalid Payment",IF(C21&lt;=$B$12,"Meets Target","After Target"))</x:f>
        <x:v>Meets Target</x:v>
      </x:c>
      <x:c r="J21" s="75" t="str">
        <x:v>Payment calculated for selected deadline</x:v>
      </x:c>
    </x:row>
    <x:row r="22">
      <x:c r="A22" s="76" t="str">
        <x:v>Custom Payment</x:v>
      </x:c>
      <x:c r="B22" s="77" t="n">
        <x:v>400</x:v>
      </x:c>
      <x:c r="C22" s="98" t="n">
        <x:f>IF($G$7=0,0,IF(B22&lt;=0,"No Payment",IF($B$9=0,$G$7/B22,IF(B22&lt;=$G$7*$B$9/12,"Payment Too Low",NPER($B$9/12,-B22,$G$7)))))</x:f>
        <x:v>19.84606015885303</x:v>
      </x:c>
      <x:c r="D22" s="99" t="n">
        <x:f>IF(OR(C22="No Payment",C22="Payment Too Low"),"",EDATE($B$13,ROUNDUP(C22,0)))</x:f>
        <x:v>46840</x:v>
      </x:c>
      <x:c r="E22" s="91" t="n">
        <x:f>IF(OR(C22="No Payment",C22="Payment Too Low"),0,MAX(B22*C22-$G$7,0))</x:f>
        <x:v>1438.4240635412125</x:v>
      </x:c>
      <x:c r="F22" s="91" t="n">
        <x:f>IF(OR(C22="No Payment",C22="Payment Too Low"),0,$G$7+E22)</x:f>
        <x:v>7938.4240635412125</x:v>
      </x:c>
      <x:c r="G22" s="98" t="n">
        <x:f>IF(OR($C$19="No Payment",$C$19="Payment Too Low",C22="No Payment",C22="Payment Too Low"),0,MAX($C$19-C22,0))</x:f>
        <x:v>48.7044679927442</x:v>
      </x:c>
      <x:c r="H22" s="91" t="n">
        <x:f>MAX($E$19-E22,0)</x:f>
        <x:v>4057.9183629883037</x:v>
      </x:c>
      <x:c r="I22" s="78" t="str">
        <x:f>IF(OR(C22="No Payment",C22="Payment Too Low"),"Invalid Payment",IF(C22&lt;=$B$12,"Meets Target","After Target"))</x:f>
        <x:v>Meets Target</x:v>
      </x:c>
      <x:c r="J22" s="79" t="str">
        <x:v>Editable payment amount</x:v>
      </x:c>
    </x:row>
    <x:row r="24" ht="24" customHeight="1">
      <x:c r="A24" s="59" t="str">
        <x:v>Estimates assume a fixed APR, one payment per month, no new purchases, and no additional fees. Credit card minimum payments can change as the balance changes, so the minimum-only estimate uses the entered payment as a constant amount for comparison.</x:v>
      </x:c>
      <x:c r="B24" s="59"/>
      <x:c r="C24" s="59"/>
      <x:c r="D24" s="59"/>
      <x:c r="E24" s="59"/>
      <x:c r="F24" s="59"/>
      <x:c r="G24" s="59"/>
      <x:c r="H24" s="59"/>
      <x:c r="I24" s="59"/>
      <x:c r="J24" s="59"/>
    </x:row>
    <x:row r="25" ht="24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</x:row>
    <x:row r="26" ht="24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</x:row>
  </x:sheetData>
  <x:mergeCells>
    <x:mergeCell ref="A1:J2"/>
    <x:mergeCell ref="A3:J3"/>
    <x:mergeCell ref="A5:D5"/>
    <x:mergeCell ref="C6:D6"/>
    <x:mergeCell ref="C7:D7"/>
    <x:mergeCell ref="C8:D8"/>
    <x:mergeCell ref="C9:D9"/>
    <x:mergeCell ref="C10:D10"/>
    <x:mergeCell ref="C11:D11"/>
    <x:mergeCell ref="C12:D12"/>
    <x:mergeCell ref="C13:D13"/>
    <x:mergeCell ref="C14:D14"/>
    <x:mergeCell ref="F5:J5"/>
    <x:mergeCell ref="G6:H6"/>
    <x:mergeCell ref="I6:J6"/>
    <x:mergeCell ref="G7:H7"/>
    <x:mergeCell ref="I7:J7"/>
    <x:mergeCell ref="G8:H8"/>
    <x:mergeCell ref="I8:J8"/>
    <x:mergeCell ref="G9:H9"/>
    <x:mergeCell ref="I9:J9"/>
    <x:mergeCell ref="G10:H10"/>
    <x:mergeCell ref="I10:J10"/>
    <x:mergeCell ref="G11:H11"/>
    <x:mergeCell ref="I11:J11"/>
    <x:mergeCell ref="G12:H12"/>
    <x:mergeCell ref="I12:J12"/>
    <x:mergeCell ref="G13:H13"/>
    <x:mergeCell ref="I13:J13"/>
    <x:mergeCell ref="G14:H14"/>
    <x:mergeCell ref="I14:J14"/>
    <x:mergeCell ref="G15:H15"/>
    <x:mergeCell ref="I15:J15"/>
    <x:mergeCell ref="A17:J17"/>
    <x:mergeCell ref="A24:J26"/>
  </x:mergeCells>
  <x:conditionalFormatting sqref="I7:J15">
    <x:cfRule type="expression" dxfId="0" priority="1">
      <x:formula>OR(I7="Paid Off",I7="Current plan meets target",I7="Estimated payoff date",I7="Lower interest",I7="Interest saved")</x:formula>
    </x:cfRule>
    <x:cfRule type="expression" dxfId="1" priority="2">
      <x:formula>OR(I7="Increase payment",I7="Review minimum",I7="Review payment",I7="Not available")</x:formula>
    </x:cfRule>
  </x:conditionalFormatting>
  <x:conditionalFormatting sqref="I19:I22">
    <x:cfRule type="expression" dxfId="2" priority="3">
      <x:formula>I19="Meets Target"</x:formula>
    </x:cfRule>
    <x:cfRule type="expression" dxfId="3" priority="4">
      <x:formula>OR(I19="After Target",I19="Invalid Payment")</x:formula>
    </x:cfRule>
  </x:conditionalFormatting>
  <x:dataValidations count="2">
    <x:dataValidation type="decimal" operator="between" sqref="B9">
      <x:formula1>0</x:formula1>
      <x:formula2>1</x:formula2>
    </x:dataValidation>
    <x:dataValidation operator="between" sqref="B12">
      <x:formula1>1</x:formula1>
      <x:formula2>360</x:formula2>
    </x:dataValidation>
  </x:dataValidations>
  <x:pageMargins left="0.7" right="0.7" top="0.75" bottom="0.75" header="0.3" footer="0.3"/>
  <x:drawing xmlns:r="http://schemas.openxmlformats.org/officeDocument/2006/relationships" r:id="R86da4ade609a4b17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>
      <x:c r="A1" s="109" t="str">
        <x:v>Monthly Payment Schedule</x:v>
      </x:c>
      <x:c r="B1" s="109"/>
      <x:c r="C1" s="109"/>
      <x:c r="D1" s="109"/>
      <x:c r="E1" s="109"/>
      <x:c r="F1" s="109"/>
      <x:c r="G1" s="109"/>
      <x:c r="H1" s="109"/>
    </x:row>
    <x:row r="2">
      <x:c r="A2" s="109"/>
      <x:c r="B2" s="109"/>
      <x:c r="C2" s="109"/>
      <x:c r="D2" s="109"/>
      <x:c r="E2" s="109"/>
      <x:c r="F2" s="109"/>
      <x:c r="G2" s="109"/>
      <x:c r="H2" s="109"/>
    </x:row>
    <x:row r="3">
      <x:c r="A3" s="114" t="str">
        <x:v>Projected amortization using the minimum payment plus the entered extra monthly payment.</x:v>
      </x:c>
      <x:c r="B3" s="114"/>
      <x:c r="C3" s="114"/>
      <x:c r="D3" s="114"/>
      <x:c r="E3" s="114"/>
      <x:c r="F3" s="114"/>
      <x:c r="G3" s="114"/>
      <x:c r="H3" s="114"/>
    </x:row>
    <x:row r="5">
      <x:c r="A5" s="123" t="str">
        <x:v>Payment #</x:v>
      </x:c>
      <x:c r="B5" s="124" t="str">
        <x:v>Payment Date</x:v>
      </x:c>
      <x:c r="C5" s="124" t="str">
        <x:v>Beginning Balance</x:v>
      </x:c>
      <x:c r="D5" s="124" t="str">
        <x:v>Payment</x:v>
      </x:c>
      <x:c r="E5" s="124" t="str">
        <x:v>Interest</x:v>
      </x:c>
      <x:c r="F5" s="124" t="str">
        <x:v>Principal</x:v>
      </x:c>
      <x:c r="G5" s="124" t="str">
        <x:v>Ending Balance</x:v>
      </x:c>
      <x:c r="H5" s="125" t="str">
        <x:v>Cumulative Interest</x:v>
      </x:c>
    </x:row>
    <x:row r="6">
      <x:c r="A6" s="73" t="n">
        <x:v>1</x:v>
      </x:c>
      <x:c r="B6" s="121" t="n">
        <x:f>'Credit Card Payoff Calculator'!B13</x:f>
        <x:v>46231</x:v>
      </x:c>
      <x:c r="C6" s="42" t="n">
        <x:f>'Credit Card Payoff Calculator'!G7</x:f>
        <x:v>6500</x:v>
      </x:c>
      <x:c r="D6" s="42" t="n">
        <x:f>IF(C6&lt;=0,0,MIN('Credit Card Payoff Calculator'!G8,C6+C6*'Credit Card Payoff Calculator'!B9/12))</x:f>
        <x:v>300</x:v>
      </x:c>
      <x:c r="E6" s="42" t="n">
        <x:f>IF(C6&lt;=0,0,C6*'Credit Card Payoff Calculator'!B9/12)</x:f>
        <x:v>129.94583333333333</x:v>
      </x:c>
      <x:c r="F6" s="42" t="n">
        <x:f>MAX(D6-E6,0)</x:f>
        <x:v>170.05416666666667</x:v>
      </x:c>
      <x:c r="G6" s="42" t="n">
        <x:f>MAX(C6-F6,0)</x:f>
        <x:v>6329.945833333333</x:v>
      </x:c>
      <x:c r="H6" s="126" t="n">
        <x:f>E6</x:f>
        <x:v>129.94583333333333</x:v>
      </x:c>
    </x:row>
    <x:row r="7">
      <x:c r="A7" s="73" t="n">
        <x:f>A6+1</x:f>
        <x:v>2</x:v>
      </x:c>
      <x:c r="B7" s="121" t="n">
        <x:f>EDATE(B6,1)</x:f>
        <x:v>46262</x:v>
      </x:c>
      <x:c r="C7" s="42" t="n">
        <x:f>G6</x:f>
        <x:v>6329.945833333333</x:v>
      </x:c>
      <x:c r="D7" s="42" t="n">
        <x:f>IF(C7&lt;=0,0,MIN('Credit Card Payoff Calculator'!G9,C7+C7*'Credit Card Payoff Calculator'!B10/12))</x:f>
        <x:v>343.629690950026</x:v>
      </x:c>
      <x:c r="E7" s="42" t="n">
        <x:f>IF(C7&lt;=0,0,C7*'Credit Card Payoff Calculator'!B10/12)</x:f>
        <x:v>92311.71006944444</x:v>
      </x:c>
      <x:c r="F7" s="42" t="n">
        <x:f>MAX(D7-E7,0)</x:f>
        <x:v>0</x:v>
      </x:c>
      <x:c r="G7" s="42" t="n">
        <x:f>MAX(C7-F7,0)</x:f>
        <x:v>6329.945833333333</x:v>
      </x:c>
      <x:c r="H7" s="126" t="n">
        <x:f>H6+E7</x:f>
        <x:v>92441.65590277777</x:v>
      </x:c>
    </x:row>
    <x:row r="8">
      <x:c r="A8" s="73" t="n">
        <x:f>A7+1</x:f>
        <x:v>3</x:v>
      </x:c>
      <x:c r="B8" s="121" t="n">
        <x:f>EDATE(B7,1)</x:f>
        <x:v>46293</x:v>
      </x:c>
      <x:c r="C8" s="42" t="n">
        <x:f>G7</x:f>
        <x:v>6329.945833333333</x:v>
      </x:c>
      <x:c r="D8" s="42" t="n">
        <x:f>IF(C8&lt;=0,0,MIN('Credit Card Payoff Calculator'!G10,C8+C8*'Credit Card Payoff Calculator'!B11/12))</x:f>
        <x:v>68.55052815159723</x:v>
      </x:c>
      <x:c r="E8" s="42" t="n">
        <x:f>IF(C8&lt;=0,0,C8*'Credit Card Payoff Calculator'!B11/12)</x:f>
        <x:v>65936.93576388889</x:v>
      </x:c>
      <x:c r="F8" s="42" t="n">
        <x:f>MAX(D8-E8,0)</x:f>
        <x:v>0</x:v>
      </x:c>
      <x:c r="G8" s="42" t="n">
        <x:f>MAX(C8-F8,0)</x:f>
        <x:v>6329.945833333333</x:v>
      </x:c>
      <x:c r="H8" s="126" t="n">
        <x:f>H7+E8</x:f>
        <x:v>158378.59166666667</x:v>
      </x:c>
    </x:row>
    <x:row r="9">
      <x:c r="A9" s="73" t="n">
        <x:f>A8+1</x:f>
        <x:v>4</x:v>
      </x:c>
      <x:c r="B9" s="121" t="n">
        <x:f>EDATE(B8,1)</x:f>
        <x:v>46323</x:v>
      </x:c>
      <x:c r="C9" s="42" t="n">
        <x:f>G8</x:f>
        <x:v>6329.945833333333</x:v>
      </x:c>
      <x:c r="D9" s="42" t="n">
        <x:f>IF(C9&lt;=0,0,MIN('Credit Card Payoff Calculator'!G11,C9+C9*'Credit Card Payoff Calculator'!B12/12))</x:f>
        <x:v>28.678000689525735</x:v>
      </x:c>
      <x:c r="E9" s="42" t="n">
        <x:f>IF(C9&lt;=0,0,C9*'Credit Card Payoff Calculator'!B12/12)</x:f>
        <x:v>12659.891666666668</x:v>
      </x:c>
      <x:c r="F9" s="42" t="n">
        <x:f>MAX(D9-E9,0)</x:f>
        <x:v>0</x:v>
      </x:c>
      <x:c r="G9" s="42" t="n">
        <x:f>MAX(C9-F9,0)</x:f>
        <x:v>6329.945833333333</x:v>
      </x:c>
      <x:c r="H9" s="126" t="n">
        <x:f>H8+E9</x:f>
        <x:v>171038.48333333334</x:v>
      </x:c>
    </x:row>
    <x:row r="10">
      <x:c r="A10" s="73" t="n">
        <x:f>A9+1</x:f>
        <x:v>5</x:v>
      </x:c>
      <x:c r="B10" s="121" t="n">
        <x:f>EDATE(B9,1)</x:f>
        <x:v>46354</x:v>
      </x:c>
      <x:c r="C10" s="42" t="n">
        <x:f>G9</x:f>
        <x:v>6329.945833333333</x:v>
      </x:c>
      <x:c r="D10" s="42" t="n">
        <x:f>IF(C10&lt;=0,0,MIN('Credit Card Payoff Calculator'!G12,C10+C10*'Credit Card Payoff Calculator'!B13/12))</x:f>
        <x:v>47115</x:v>
      </x:c>
      <x:c r="E10" s="42" t="n">
        <x:f>IF(C10&lt;=0,0,C10*'Credit Card Payoff Calculator'!B13/12)</x:f>
        <x:v>24386643.81840278</x:v>
      </x:c>
      <x:c r="F10" s="42" t="n">
        <x:f>MAX(D10-E10,0)</x:f>
        <x:v>0</x:v>
      </x:c>
      <x:c r="G10" s="42" t="n">
        <x:f>MAX(C10-F10,0)</x:f>
        <x:v>6329.945833333333</x:v>
      </x:c>
      <x:c r="H10" s="126" t="n">
        <x:f>H9+E10</x:f>
        <x:v>24557682.301736113</x:v>
      </x:c>
    </x:row>
    <x:row r="11">
      <x:c r="A11" s="73" t="n">
        <x:f>A10+1</x:f>
        <x:v>6</x:v>
      </x:c>
      <x:c r="B11" s="121" t="n">
        <x:f>EDATE(B10,1)</x:f>
        <x:v>46384</x:v>
      </x:c>
      <x:c r="C11" s="42" t="n">
        <x:f>G10</x:f>
        <x:v>6329.945833333333</x:v>
      </x:c>
      <x:c r="D11" s="42" t="n">
        <x:f>IF(C11&lt;=0,0,MIN('Credit Card Payoff Calculator'!G13,C11+C11*'Credit Card Payoff Calculator'!B14/12))</x:f>
        <x:v>5496.342426529516</x:v>
      </x:c>
      <x:c r="E11" s="42" t="n">
        <x:f>IF(C11&lt;=0,0,C11*'Credit Card Payoff Calculator'!B14/12)</x:f>
        <x:v>0</x:v>
      </x:c>
      <x:c r="F11" s="42" t="n">
        <x:f>MAX(D11-E11,0)</x:f>
        <x:v>5496.342426529516</x:v>
      </x:c>
      <x:c r="G11" s="42" t="n">
        <x:f>MAX(C11-F11,0)</x:f>
        <x:v>833.603406803817</x:v>
      </x:c>
      <x:c r="H11" s="126" t="n">
        <x:f>H10+E11</x:f>
        <x:v>24557682.301736113</x:v>
      </x:c>
    </x:row>
    <x:row r="12">
      <x:c r="A12" s="73" t="n">
        <x:f>A11+1</x:f>
        <x:v>7</x:v>
      </x:c>
      <x:c r="B12" s="121" t="n">
        <x:f>EDATE(B11,1)</x:f>
        <x:v>46415</x:v>
      </x:c>
      <x:c r="C12" s="42" t="n">
        <x:f>G11</x:f>
        <x:v>833.603406803817</x:v>
      </x:c>
      <x:c r="D12" s="42" t="n">
        <x:f>IF(C12&lt;=0,0,MIN('Credit Card Payoff Calculator'!G14,C12+C12*'Credit Card Payoff Calculator'!B15/12))</x:f>
        <x:v>833.603406803817</x:v>
      </x:c>
      <x:c r="E12" s="42" t="n">
        <x:f>IF(C12&lt;=0,0,C12*'Credit Card Payoff Calculator'!B15/12)</x:f>
        <x:v>0</x:v>
      </x:c>
      <x:c r="F12" s="42" t="n">
        <x:f>MAX(D12-E12,0)</x:f>
        <x:v>833.603406803817</x:v>
      </x:c>
      <x:c r="G12" s="42" t="n">
        <x:f>MAX(C12-F12,0)</x:f>
        <x:v>0</x:v>
      </x:c>
      <x:c r="H12" s="126" t="n">
        <x:f>H11+E12</x:f>
        <x:v>24557682.301736113</x:v>
      </x:c>
    </x:row>
    <x:row r="13">
      <x:c r="A13" s="73" t="n">
        <x:f>A12+1</x:f>
        <x:v>8</x:v>
      </x:c>
      <x:c r="B13" s="121" t="n">
        <x:f>EDATE(B12,1)</x:f>
        <x:v>46446</x:v>
      </x:c>
      <x:c r="C13" s="42" t="n">
        <x:f>G12</x:f>
        <x:v>0</x:v>
      </x:c>
      <x:c r="D13" s="42" t="n">
        <x:f>IF(C13&lt;=0,0,MIN('Credit Card Payoff Calculator'!G15,C13+C13*'Credit Card Payoff Calculator'!B16/12))</x:f>
        <x:v>0</x:v>
      </x:c>
      <x:c r="E13" s="42" t="n">
        <x:f>IF(C13&lt;=0,0,C13*'Credit Card Payoff Calculator'!B16/12)</x:f>
        <x:v>0</x:v>
      </x:c>
      <x:c r="F13" s="42" t="n">
        <x:f>MAX(D13-E13,0)</x:f>
        <x:v>0</x:v>
      </x:c>
      <x:c r="G13" s="42" t="n">
        <x:f>MAX(C13-F13,0)</x:f>
        <x:v>0</x:v>
      </x:c>
      <x:c r="H13" s="126" t="n">
        <x:f>H12+E13</x:f>
        <x:v>24557682.301736113</x:v>
      </x:c>
    </x:row>
    <x:row r="14">
      <x:c r="A14" s="73" t="n">
        <x:f>A13+1</x:f>
        <x:v>9</x:v>
      </x:c>
      <x:c r="B14" s="121" t="n">
        <x:f>EDATE(B13,1)</x:f>
        <x:v>46474</x:v>
      </x:c>
      <x:c r="C14" s="42" t="n">
        <x:f>G13</x:f>
        <x:v>0</x:v>
      </x:c>
      <x:c r="D14" s="42" t="n">
        <x:f>IF(C14&lt;=0,0,MIN('Credit Card Payoff Calculator'!G16,C14+C14*'Credit Card Payoff Calculator'!B17/12))</x:f>
        <x:v>0</x:v>
      </x:c>
      <x:c r="E14" s="42" t="n">
        <x:f>IF(C14&lt;=0,0,C14*'Credit Card Payoff Calculator'!B17/12)</x:f>
        <x:v>0</x:v>
      </x:c>
      <x:c r="F14" s="42" t="n">
        <x:f>MAX(D14-E14,0)</x:f>
        <x:v>0</x:v>
      </x:c>
      <x:c r="G14" s="42" t="n">
        <x:f>MAX(C14-F14,0)</x:f>
        <x:v>0</x:v>
      </x:c>
      <x:c r="H14" s="126" t="n">
        <x:f>H13+E14</x:f>
        <x:v>24557682.301736113</x:v>
      </x:c>
    </x:row>
    <x:row r="15">
      <x:c r="A15" s="73" t="n">
        <x:f>A14+1</x:f>
        <x:v>10</x:v>
      </x:c>
      <x:c r="B15" s="121" t="n">
        <x:f>EDATE(B14,1)</x:f>
        <x:v>46505</x:v>
      </x:c>
      <x:c r="C15" s="42" t="n">
        <x:f>G14</x:f>
        <x:v>0</x:v>
      </x:c>
      <x:c r="D15" s="42" t="n">
        <x:f>IF(C15&lt;=0,0,MIN('Credit Card Payoff Calculator'!G17,C15+C15*'Credit Card Payoff Calculator'!B18/12))</x:f>
        <x:v>0</x:v>
      </x:c>
      <x:c r="E15" s="42" t="n">
        <x:f>IF(C15&lt;=0,0,C15*'Credit Card Payoff Calculator'!B18/12)</x:f>
        <x:v>0</x:v>
      </x:c>
      <x:c r="F15" s="42" t="n">
        <x:f>MAX(D15-E15,0)</x:f>
        <x:v>0</x:v>
      </x:c>
      <x:c r="G15" s="42" t="n">
        <x:f>MAX(C15-F15,0)</x:f>
        <x:v>0</x:v>
      </x:c>
      <x:c r="H15" s="126" t="n">
        <x:f>H14+E15</x:f>
        <x:v>24557682.301736113</x:v>
      </x:c>
    </x:row>
    <x:row r="16">
      <x:c r="A16" s="73" t="n">
        <x:f>A15+1</x:f>
        <x:v>11</x:v>
      </x:c>
      <x:c r="B16" s="121" t="n">
        <x:f>EDATE(B15,1)</x:f>
        <x:v>46535</x:v>
      </x:c>
      <x:c r="C16" s="42" t="n">
        <x:f>G15</x:f>
        <x:v>0</x:v>
      </x:c>
      <x:c r="D16" s="42" t="n">
        <x:f>IF(C16&lt;=0,0,MIN('Credit Card Payoff Calculator'!G18,C16+C16*'Credit Card Payoff Calculator'!B19/12))</x:f>
        <x:v>0</x:v>
      </x:c>
      <x:c r="E16" s="42" t="n">
        <x:f>IF(C16&lt;=0,0,C16*'Credit Card Payoff Calculator'!B19/12)</x:f>
        <x:v>0</x:v>
      </x:c>
      <x:c r="F16" s="42" t="n">
        <x:f>MAX(D16-E16,0)</x:f>
        <x:v>0</x:v>
      </x:c>
      <x:c r="G16" s="42" t="n">
        <x:f>MAX(C16-F16,0)</x:f>
        <x:v>0</x:v>
      </x:c>
      <x:c r="H16" s="126" t="n">
        <x:f>H15+E16</x:f>
        <x:v>24557682.301736113</x:v>
      </x:c>
    </x:row>
    <x:row r="17">
      <x:c r="A17" s="73" t="n">
        <x:f>A16+1</x:f>
        <x:v>12</x:v>
      </x:c>
      <x:c r="B17" s="121" t="n">
        <x:f>EDATE(B16,1)</x:f>
        <x:v>46566</x:v>
      </x:c>
      <x:c r="C17" s="42" t="n">
        <x:f>G16</x:f>
        <x:v>0</x:v>
      </x:c>
      <x:c r="D17" s="42" t="n">
        <x:f>IF(C17&lt;=0,0,MIN('Credit Card Payoff Calculator'!G19,C17+C17*'Credit Card Payoff Calculator'!B20/12))</x:f>
        <x:v>0</x:v>
      </x:c>
      <x:c r="E17" s="42" t="n">
        <x:f>IF(C17&lt;=0,0,C17*'Credit Card Payoff Calculator'!B20/12)</x:f>
        <x:v>0</x:v>
      </x:c>
      <x:c r="F17" s="42" t="n">
        <x:f>MAX(D17-E17,0)</x:f>
        <x:v>0</x:v>
      </x:c>
      <x:c r="G17" s="42" t="n">
        <x:f>MAX(C17-F17,0)</x:f>
        <x:v>0</x:v>
      </x:c>
      <x:c r="H17" s="126" t="n">
        <x:f>H16+E17</x:f>
        <x:v>24557682.301736113</x:v>
      </x:c>
    </x:row>
    <x:row r="18">
      <x:c r="A18" s="73" t="n">
        <x:f>A17+1</x:f>
        <x:v>13</x:v>
      </x:c>
      <x:c r="B18" s="121" t="n">
        <x:f>EDATE(B17,1)</x:f>
        <x:v>46596</x:v>
      </x:c>
      <x:c r="C18" s="42" t="n">
        <x:f>G17</x:f>
        <x:v>0</x:v>
      </x:c>
      <x:c r="D18" s="42" t="n">
        <x:f>IF(C18&lt;=0,0,MIN('Credit Card Payoff Calculator'!G20,C18+C18*'Credit Card Payoff Calculator'!B21/12))</x:f>
        <x:v>0</x:v>
      </x:c>
      <x:c r="E18" s="42" t="n">
        <x:f>IF(C18&lt;=0,0,C18*'Credit Card Payoff Calculator'!B21/12)</x:f>
        <x:v>0</x:v>
      </x:c>
      <x:c r="F18" s="42" t="n">
        <x:f>MAX(D18-E18,0)</x:f>
        <x:v>0</x:v>
      </x:c>
      <x:c r="G18" s="42" t="n">
        <x:f>MAX(C18-F18,0)</x:f>
        <x:v>0</x:v>
      </x:c>
      <x:c r="H18" s="126" t="n">
        <x:f>H17+E18</x:f>
        <x:v>24557682.301736113</x:v>
      </x:c>
    </x:row>
    <x:row r="19">
      <x:c r="A19" s="73" t="n">
        <x:f>A18+1</x:f>
        <x:v>14</x:v>
      </x:c>
      <x:c r="B19" s="121" t="n">
        <x:f>EDATE(B18,1)</x:f>
        <x:v>46627</x:v>
      </x:c>
      <x:c r="C19" s="42" t="n">
        <x:f>G18</x:f>
        <x:v>0</x:v>
      </x:c>
      <x:c r="D19" s="42" t="n">
        <x:f>IF(C19&lt;=0,0,MIN('Credit Card Payoff Calculator'!G21,C19+C19*'Credit Card Payoff Calculator'!B22/12))</x:f>
        <x:v>0</x:v>
      </x:c>
      <x:c r="E19" s="42" t="n">
        <x:f>IF(C19&lt;=0,0,C19*'Credit Card Payoff Calculator'!B22/12)</x:f>
        <x:v>0</x:v>
      </x:c>
      <x:c r="F19" s="42" t="n">
        <x:f>MAX(D19-E19,0)</x:f>
        <x:v>0</x:v>
      </x:c>
      <x:c r="G19" s="42" t="n">
        <x:f>MAX(C19-F19,0)</x:f>
        <x:v>0</x:v>
      </x:c>
      <x:c r="H19" s="126" t="n">
        <x:f>H18+E19</x:f>
        <x:v>24557682.301736113</x:v>
      </x:c>
    </x:row>
    <x:row r="20">
      <x:c r="A20" s="73" t="n">
        <x:f>A19+1</x:f>
        <x:v>15</x:v>
      </x:c>
      <x:c r="B20" s="121" t="n">
        <x:f>EDATE(B19,1)</x:f>
        <x:v>46658</x:v>
      </x:c>
      <x:c r="C20" s="42" t="n">
        <x:f>G19</x:f>
        <x:v>0</x:v>
      </x:c>
      <x:c r="D20" s="42" t="n">
        <x:f>IF(C20&lt;=0,0,MIN('Credit Card Payoff Calculator'!G22,C20+C20*'Credit Card Payoff Calculator'!B23/12))</x:f>
        <x:v>0</x:v>
      </x:c>
      <x:c r="E20" s="42" t="n">
        <x:f>IF(C20&lt;=0,0,C20*'Credit Card Payoff Calculator'!B23/12)</x:f>
        <x:v>0</x:v>
      </x:c>
      <x:c r="F20" s="42" t="n">
        <x:f>MAX(D20-E20,0)</x:f>
        <x:v>0</x:v>
      </x:c>
      <x:c r="G20" s="42" t="n">
        <x:f>MAX(C20-F20,0)</x:f>
        <x:v>0</x:v>
      </x:c>
      <x:c r="H20" s="126" t="n">
        <x:f>H19+E20</x:f>
        <x:v>24557682.301736113</x:v>
      </x:c>
    </x:row>
    <x:row r="21">
      <x:c r="A21" s="73" t="n">
        <x:f>A20+1</x:f>
        <x:v>16</x:v>
      </x:c>
      <x:c r="B21" s="121" t="n">
        <x:f>EDATE(B20,1)</x:f>
        <x:v>46688</x:v>
      </x:c>
      <x:c r="C21" s="42" t="n">
        <x:f>G20</x:f>
        <x:v>0</x:v>
      </x:c>
      <x:c r="D21" s="42" t="n">
        <x:f>IF(C21&lt;=0,0,MIN('Credit Card Payoff Calculator'!G23,C21+C21*'Credit Card Payoff Calculator'!B24/12))</x:f>
        <x:v>0</x:v>
      </x:c>
      <x:c r="E21" s="42" t="n">
        <x:f>IF(C21&lt;=0,0,C21*'Credit Card Payoff Calculator'!B24/12)</x:f>
        <x:v>0</x:v>
      </x:c>
      <x:c r="F21" s="42" t="n">
        <x:f>MAX(D21-E21,0)</x:f>
        <x:v>0</x:v>
      </x:c>
      <x:c r="G21" s="42" t="n">
        <x:f>MAX(C21-F21,0)</x:f>
        <x:v>0</x:v>
      </x:c>
      <x:c r="H21" s="126" t="n">
        <x:f>H20+E21</x:f>
        <x:v>24557682.301736113</x:v>
      </x:c>
    </x:row>
    <x:row r="22">
      <x:c r="A22" s="73" t="n">
        <x:f>A21+1</x:f>
        <x:v>17</x:v>
      </x:c>
      <x:c r="B22" s="121" t="n">
        <x:f>EDATE(B21,1)</x:f>
        <x:v>46719</x:v>
      </x:c>
      <x:c r="C22" s="42" t="n">
        <x:f>G21</x:f>
        <x:v>0</x:v>
      </x:c>
      <x:c r="D22" s="42" t="n">
        <x:f>IF(C22&lt;=0,0,MIN('Credit Card Payoff Calculator'!G24,C22+C22*'Credit Card Payoff Calculator'!B25/12))</x:f>
        <x:v>0</x:v>
      </x:c>
      <x:c r="E22" s="42" t="n">
        <x:f>IF(C22&lt;=0,0,C22*'Credit Card Payoff Calculator'!B25/12)</x:f>
        <x:v>0</x:v>
      </x:c>
      <x:c r="F22" s="42" t="n">
        <x:f>MAX(D22-E22,0)</x:f>
        <x:v>0</x:v>
      </x:c>
      <x:c r="G22" s="42" t="n">
        <x:f>MAX(C22-F22,0)</x:f>
        <x:v>0</x:v>
      </x:c>
      <x:c r="H22" s="126" t="n">
        <x:f>H21+E22</x:f>
        <x:v>24557682.301736113</x:v>
      </x:c>
    </x:row>
    <x:row r="23">
      <x:c r="A23" s="73" t="n">
        <x:f>A22+1</x:f>
        <x:v>18</x:v>
      </x:c>
      <x:c r="B23" s="121" t="n">
        <x:f>EDATE(B22,1)</x:f>
        <x:v>46749</x:v>
      </x:c>
      <x:c r="C23" s="42" t="n">
        <x:f>G22</x:f>
        <x:v>0</x:v>
      </x:c>
      <x:c r="D23" s="42" t="n">
        <x:f>IF(C23&lt;=0,0,MIN('Credit Card Payoff Calculator'!G25,C23+C23*'Credit Card Payoff Calculator'!B26/12))</x:f>
        <x:v>0</x:v>
      </x:c>
      <x:c r="E23" s="42" t="n">
        <x:f>IF(C23&lt;=0,0,C23*'Credit Card Payoff Calculator'!B26/12)</x:f>
        <x:v>0</x:v>
      </x:c>
      <x:c r="F23" s="42" t="n">
        <x:f>MAX(D23-E23,0)</x:f>
        <x:v>0</x:v>
      </x:c>
      <x:c r="G23" s="42" t="n">
        <x:f>MAX(C23-F23,0)</x:f>
        <x:v>0</x:v>
      </x:c>
      <x:c r="H23" s="126" t="n">
        <x:f>H22+E23</x:f>
        <x:v>24557682.301736113</x:v>
      </x:c>
    </x:row>
    <x:row r="24">
      <x:c r="A24" s="73" t="n">
        <x:f>A23+1</x:f>
        <x:v>19</x:v>
      </x:c>
      <x:c r="B24" s="121" t="n">
        <x:f>EDATE(B23,1)</x:f>
        <x:v>46780</x:v>
      </x:c>
      <x:c r="C24" s="42" t="n">
        <x:f>G23</x:f>
        <x:v>0</x:v>
      </x:c>
      <x:c r="D24" s="42" t="n">
        <x:f>IF(C24&lt;=0,0,MIN('Credit Card Payoff Calculator'!G26,C24+C24*'Credit Card Payoff Calculator'!B27/12))</x:f>
        <x:v>0</x:v>
      </x:c>
      <x:c r="E24" s="42" t="n">
        <x:f>IF(C24&lt;=0,0,C24*'Credit Card Payoff Calculator'!B27/12)</x:f>
        <x:v>0</x:v>
      </x:c>
      <x:c r="F24" s="42" t="n">
        <x:f>MAX(D24-E24,0)</x:f>
        <x:v>0</x:v>
      </x:c>
      <x:c r="G24" s="42" t="n">
        <x:f>MAX(C24-F24,0)</x:f>
        <x:v>0</x:v>
      </x:c>
      <x:c r="H24" s="126" t="n">
        <x:f>H23+E24</x:f>
        <x:v>24557682.301736113</x:v>
      </x:c>
    </x:row>
    <x:row r="25">
      <x:c r="A25" s="73" t="n">
        <x:f>A24+1</x:f>
        <x:v>20</x:v>
      </x:c>
      <x:c r="B25" s="121" t="n">
        <x:f>EDATE(B24,1)</x:f>
        <x:v>46811</x:v>
      </x:c>
      <x:c r="C25" s="42" t="n">
        <x:f>G24</x:f>
        <x:v>0</x:v>
      </x:c>
      <x:c r="D25" s="42" t="n">
        <x:f>IF(C25&lt;=0,0,MIN('Credit Card Payoff Calculator'!G27,C25+C25*'Credit Card Payoff Calculator'!B28/12))</x:f>
        <x:v>0</x:v>
      </x:c>
      <x:c r="E25" s="42" t="n">
        <x:f>IF(C25&lt;=0,0,C25*'Credit Card Payoff Calculator'!B28/12)</x:f>
        <x:v>0</x:v>
      </x:c>
      <x:c r="F25" s="42" t="n">
        <x:f>MAX(D25-E25,0)</x:f>
        <x:v>0</x:v>
      </x:c>
      <x:c r="G25" s="42" t="n">
        <x:f>MAX(C25-F25,0)</x:f>
        <x:v>0</x:v>
      </x:c>
      <x:c r="H25" s="126" t="n">
        <x:f>H24+E25</x:f>
        <x:v>24557682.301736113</x:v>
      </x:c>
    </x:row>
    <x:row r="26">
      <x:c r="A26" s="73" t="n">
        <x:f>A25+1</x:f>
        <x:v>21</x:v>
      </x:c>
      <x:c r="B26" s="121" t="n">
        <x:f>EDATE(B25,1)</x:f>
        <x:v>46840</x:v>
      </x:c>
      <x:c r="C26" s="42" t="n">
        <x:f>G25</x:f>
        <x:v>0</x:v>
      </x:c>
      <x:c r="D26" s="42" t="n">
        <x:f>IF(C26&lt;=0,0,MIN('Credit Card Payoff Calculator'!G28,C26+C26*'Credit Card Payoff Calculator'!B29/12))</x:f>
        <x:v>0</x:v>
      </x:c>
      <x:c r="E26" s="42" t="n">
        <x:f>IF(C26&lt;=0,0,C26*'Credit Card Payoff Calculator'!B29/12)</x:f>
        <x:v>0</x:v>
      </x:c>
      <x:c r="F26" s="42" t="n">
        <x:f>MAX(D26-E26,0)</x:f>
        <x:v>0</x:v>
      </x:c>
      <x:c r="G26" s="42" t="n">
        <x:f>MAX(C26-F26,0)</x:f>
        <x:v>0</x:v>
      </x:c>
      <x:c r="H26" s="126" t="n">
        <x:f>H25+E26</x:f>
        <x:v>24557682.301736113</x:v>
      </x:c>
    </x:row>
    <x:row r="27">
      <x:c r="A27" s="73" t="n">
        <x:f>A26+1</x:f>
        <x:v>22</x:v>
      </x:c>
      <x:c r="B27" s="121" t="n">
        <x:f>EDATE(B26,1)</x:f>
        <x:v>46871</x:v>
      </x:c>
      <x:c r="C27" s="42" t="n">
        <x:f>G26</x:f>
        <x:v>0</x:v>
      </x:c>
      <x:c r="D27" s="42" t="n">
        <x:f>IF(C27&lt;=0,0,MIN('Credit Card Payoff Calculator'!G29,C27+C27*'Credit Card Payoff Calculator'!B30/12))</x:f>
        <x:v>0</x:v>
      </x:c>
      <x:c r="E27" s="42" t="n">
        <x:f>IF(C27&lt;=0,0,C27*'Credit Card Payoff Calculator'!B30/12)</x:f>
        <x:v>0</x:v>
      </x:c>
      <x:c r="F27" s="42" t="n">
        <x:f>MAX(D27-E27,0)</x:f>
        <x:v>0</x:v>
      </x:c>
      <x:c r="G27" s="42" t="n">
        <x:f>MAX(C27-F27,0)</x:f>
        <x:v>0</x:v>
      </x:c>
      <x:c r="H27" s="126" t="n">
        <x:f>H26+E27</x:f>
        <x:v>24557682.301736113</x:v>
      </x:c>
    </x:row>
    <x:row r="28">
      <x:c r="A28" s="73" t="n">
        <x:f>A27+1</x:f>
        <x:v>23</x:v>
      </x:c>
      <x:c r="B28" s="121" t="n">
        <x:f>EDATE(B27,1)</x:f>
        <x:v>46901</x:v>
      </x:c>
      <x:c r="C28" s="42" t="n">
        <x:f>G27</x:f>
        <x:v>0</x:v>
      </x:c>
      <x:c r="D28" s="42" t="n">
        <x:f>IF(C28&lt;=0,0,MIN('Credit Card Payoff Calculator'!G30,C28+C28*'Credit Card Payoff Calculator'!B31/12))</x:f>
        <x:v>0</x:v>
      </x:c>
      <x:c r="E28" s="42" t="n">
        <x:f>IF(C28&lt;=0,0,C28*'Credit Card Payoff Calculator'!B31/12)</x:f>
        <x:v>0</x:v>
      </x:c>
      <x:c r="F28" s="42" t="n">
        <x:f>MAX(D28-E28,0)</x:f>
        <x:v>0</x:v>
      </x:c>
      <x:c r="G28" s="42" t="n">
        <x:f>MAX(C28-F28,0)</x:f>
        <x:v>0</x:v>
      </x:c>
      <x:c r="H28" s="126" t="n">
        <x:f>H27+E28</x:f>
        <x:v>24557682.301736113</x:v>
      </x:c>
    </x:row>
    <x:row r="29">
      <x:c r="A29" s="73" t="n">
        <x:f>A28+1</x:f>
        <x:v>24</x:v>
      </x:c>
      <x:c r="B29" s="121" t="n">
        <x:f>EDATE(B28,1)</x:f>
        <x:v>46932</x:v>
      </x:c>
      <x:c r="C29" s="42" t="n">
        <x:f>G28</x:f>
        <x:v>0</x:v>
      </x:c>
      <x:c r="D29" s="42" t="n">
        <x:f>IF(C29&lt;=0,0,MIN('Credit Card Payoff Calculator'!G31,C29+C29*'Credit Card Payoff Calculator'!B32/12))</x:f>
        <x:v>0</x:v>
      </x:c>
      <x:c r="E29" s="42" t="n">
        <x:f>IF(C29&lt;=0,0,C29*'Credit Card Payoff Calculator'!B32/12)</x:f>
        <x:v>0</x:v>
      </x:c>
      <x:c r="F29" s="42" t="n">
        <x:f>MAX(D29-E29,0)</x:f>
        <x:v>0</x:v>
      </x:c>
      <x:c r="G29" s="42" t="n">
        <x:f>MAX(C29-F29,0)</x:f>
        <x:v>0</x:v>
      </x:c>
      <x:c r="H29" s="126" t="n">
        <x:f>H28+E29</x:f>
        <x:v>24557682.301736113</x:v>
      </x:c>
    </x:row>
    <x:row r="30">
      <x:c r="A30" s="73" t="n">
        <x:f>A29+1</x:f>
        <x:v>25</x:v>
      </x:c>
      <x:c r="B30" s="121" t="n">
        <x:f>EDATE(B29,1)</x:f>
        <x:v>46962</x:v>
      </x:c>
      <x:c r="C30" s="42" t="n">
        <x:f>G29</x:f>
        <x:v>0</x:v>
      </x:c>
      <x:c r="D30" s="42" t="n">
        <x:f>IF(C30&lt;=0,0,MIN('Credit Card Payoff Calculator'!G32,C30+C30*'Credit Card Payoff Calculator'!B33/12))</x:f>
        <x:v>0</x:v>
      </x:c>
      <x:c r="E30" s="42" t="n">
        <x:f>IF(C30&lt;=0,0,C30*'Credit Card Payoff Calculator'!B33/12)</x:f>
        <x:v>0</x:v>
      </x:c>
      <x:c r="F30" s="42" t="n">
        <x:f>MAX(D30-E30,0)</x:f>
        <x:v>0</x:v>
      </x:c>
      <x:c r="G30" s="42" t="n">
        <x:f>MAX(C30-F30,0)</x:f>
        <x:v>0</x:v>
      </x:c>
      <x:c r="H30" s="126" t="n">
        <x:f>H29+E30</x:f>
        <x:v>24557682.301736113</x:v>
      </x:c>
    </x:row>
    <x:row r="31">
      <x:c r="A31" s="73" t="n">
        <x:f>A30+1</x:f>
        <x:v>26</x:v>
      </x:c>
      <x:c r="B31" s="121" t="n">
        <x:f>EDATE(B30,1)</x:f>
        <x:v>46993</x:v>
      </x:c>
      <x:c r="C31" s="42" t="n">
        <x:f>G30</x:f>
        <x:v>0</x:v>
      </x:c>
      <x:c r="D31" s="42" t="n">
        <x:f>IF(C31&lt;=0,0,MIN('Credit Card Payoff Calculator'!G33,C31+C31*'Credit Card Payoff Calculator'!B34/12))</x:f>
        <x:v>0</x:v>
      </x:c>
      <x:c r="E31" s="42" t="n">
        <x:f>IF(C31&lt;=0,0,C31*'Credit Card Payoff Calculator'!B34/12)</x:f>
        <x:v>0</x:v>
      </x:c>
      <x:c r="F31" s="42" t="n">
        <x:f>MAX(D31-E31,0)</x:f>
        <x:v>0</x:v>
      </x:c>
      <x:c r="G31" s="42" t="n">
        <x:f>MAX(C31-F31,0)</x:f>
        <x:v>0</x:v>
      </x:c>
      <x:c r="H31" s="126" t="n">
        <x:f>H30+E31</x:f>
        <x:v>24557682.301736113</x:v>
      </x:c>
    </x:row>
    <x:row r="32">
      <x:c r="A32" s="73" t="n">
        <x:f>A31+1</x:f>
        <x:v>27</x:v>
      </x:c>
      <x:c r="B32" s="121" t="n">
        <x:f>EDATE(B31,1)</x:f>
        <x:v>47024</x:v>
      </x:c>
      <x:c r="C32" s="42" t="n">
        <x:f>G31</x:f>
        <x:v>0</x:v>
      </x:c>
      <x:c r="D32" s="42" t="n">
        <x:f>IF(C32&lt;=0,0,MIN('Credit Card Payoff Calculator'!G34,C32+C32*'Credit Card Payoff Calculator'!B35/12))</x:f>
        <x:v>0</x:v>
      </x:c>
      <x:c r="E32" s="42" t="n">
        <x:f>IF(C32&lt;=0,0,C32*'Credit Card Payoff Calculator'!B35/12)</x:f>
        <x:v>0</x:v>
      </x:c>
      <x:c r="F32" s="42" t="n">
        <x:f>MAX(D32-E32,0)</x:f>
        <x:v>0</x:v>
      </x:c>
      <x:c r="G32" s="42" t="n">
        <x:f>MAX(C32-F32,0)</x:f>
        <x:v>0</x:v>
      </x:c>
      <x:c r="H32" s="126" t="n">
        <x:f>H31+E32</x:f>
        <x:v>24557682.301736113</x:v>
      </x:c>
    </x:row>
    <x:row r="33">
      <x:c r="A33" s="73" t="n">
        <x:f>A32+1</x:f>
        <x:v>28</x:v>
      </x:c>
      <x:c r="B33" s="121" t="n">
        <x:f>EDATE(B32,1)</x:f>
        <x:v>47054</x:v>
      </x:c>
      <x:c r="C33" s="42" t="n">
        <x:f>G32</x:f>
        <x:v>0</x:v>
      </x:c>
      <x:c r="D33" s="42" t="n">
        <x:f>IF(C33&lt;=0,0,MIN('Credit Card Payoff Calculator'!G35,C33+C33*'Credit Card Payoff Calculator'!B36/12))</x:f>
        <x:v>0</x:v>
      </x:c>
      <x:c r="E33" s="42" t="n">
        <x:f>IF(C33&lt;=0,0,C33*'Credit Card Payoff Calculator'!B36/12)</x:f>
        <x:v>0</x:v>
      </x:c>
      <x:c r="F33" s="42" t="n">
        <x:f>MAX(D33-E33,0)</x:f>
        <x:v>0</x:v>
      </x:c>
      <x:c r="G33" s="42" t="n">
        <x:f>MAX(C33-F33,0)</x:f>
        <x:v>0</x:v>
      </x:c>
      <x:c r="H33" s="126" t="n">
        <x:f>H32+E33</x:f>
        <x:v>24557682.301736113</x:v>
      </x:c>
    </x:row>
    <x:row r="34">
      <x:c r="A34" s="73" t="n">
        <x:f>A33+1</x:f>
        <x:v>29</x:v>
      </x:c>
      <x:c r="B34" s="121" t="n">
        <x:f>EDATE(B33,1)</x:f>
        <x:v>47085</x:v>
      </x:c>
      <x:c r="C34" s="42" t="n">
        <x:f>G33</x:f>
        <x:v>0</x:v>
      </x:c>
      <x:c r="D34" s="42" t="n">
        <x:f>IF(C34&lt;=0,0,MIN('Credit Card Payoff Calculator'!G36,C34+C34*'Credit Card Payoff Calculator'!B37/12))</x:f>
        <x:v>0</x:v>
      </x:c>
      <x:c r="E34" s="42" t="n">
        <x:f>IF(C34&lt;=0,0,C34*'Credit Card Payoff Calculator'!B37/12)</x:f>
        <x:v>0</x:v>
      </x:c>
      <x:c r="F34" s="42" t="n">
        <x:f>MAX(D34-E34,0)</x:f>
        <x:v>0</x:v>
      </x:c>
      <x:c r="G34" s="42" t="n">
        <x:f>MAX(C34-F34,0)</x:f>
        <x:v>0</x:v>
      </x:c>
      <x:c r="H34" s="126" t="n">
        <x:f>H33+E34</x:f>
        <x:v>24557682.301736113</x:v>
      </x:c>
    </x:row>
    <x:row r="35">
      <x:c r="A35" s="73" t="n">
        <x:f>A34+1</x:f>
        <x:v>30</x:v>
      </x:c>
      <x:c r="B35" s="121" t="n">
        <x:f>EDATE(B34,1)</x:f>
        <x:v>47115</x:v>
      </x:c>
      <x:c r="C35" s="42" t="n">
        <x:f>G34</x:f>
        <x:v>0</x:v>
      </x:c>
      <x:c r="D35" s="42" t="n">
        <x:f>IF(C35&lt;=0,0,MIN('Credit Card Payoff Calculator'!G37,C35+C35*'Credit Card Payoff Calculator'!B38/12))</x:f>
        <x:v>0</x:v>
      </x:c>
      <x:c r="E35" s="42" t="n">
        <x:f>IF(C35&lt;=0,0,C35*'Credit Card Payoff Calculator'!B38/12)</x:f>
        <x:v>0</x:v>
      </x:c>
      <x:c r="F35" s="42" t="n">
        <x:f>MAX(D35-E35,0)</x:f>
        <x:v>0</x:v>
      </x:c>
      <x:c r="G35" s="42" t="n">
        <x:f>MAX(C35-F35,0)</x:f>
        <x:v>0</x:v>
      </x:c>
      <x:c r="H35" s="126" t="n">
        <x:f>H34+E35</x:f>
        <x:v>24557682.301736113</x:v>
      </x:c>
    </x:row>
    <x:row r="36">
      <x:c r="A36" s="73" t="n">
        <x:f>A35+1</x:f>
        <x:v>31</x:v>
      </x:c>
      <x:c r="B36" s="121" t="n">
        <x:f>EDATE(B35,1)</x:f>
        <x:v>47146</x:v>
      </x:c>
      <x:c r="C36" s="42" t="n">
        <x:f>G35</x:f>
        <x:v>0</x:v>
      </x:c>
      <x:c r="D36" s="42" t="n">
        <x:f>IF(C36&lt;=0,0,MIN('Credit Card Payoff Calculator'!G38,C36+C36*'Credit Card Payoff Calculator'!B39/12))</x:f>
        <x:v>0</x:v>
      </x:c>
      <x:c r="E36" s="42" t="n">
        <x:f>IF(C36&lt;=0,0,C36*'Credit Card Payoff Calculator'!B39/12)</x:f>
        <x:v>0</x:v>
      </x:c>
      <x:c r="F36" s="42" t="n">
        <x:f>MAX(D36-E36,0)</x:f>
        <x:v>0</x:v>
      </x:c>
      <x:c r="G36" s="42" t="n">
        <x:f>MAX(C36-F36,0)</x:f>
        <x:v>0</x:v>
      </x:c>
      <x:c r="H36" s="126" t="n">
        <x:f>H35+E36</x:f>
        <x:v>24557682.301736113</x:v>
      </x:c>
    </x:row>
    <x:row r="37">
      <x:c r="A37" s="73" t="n">
        <x:f>A36+1</x:f>
        <x:v>32</x:v>
      </x:c>
      <x:c r="B37" s="121" t="n">
        <x:f>EDATE(B36,1)</x:f>
        <x:v>47177</x:v>
      </x:c>
      <x:c r="C37" s="42" t="n">
        <x:f>G36</x:f>
        <x:v>0</x:v>
      </x:c>
      <x:c r="D37" s="42" t="n">
        <x:f>IF(C37&lt;=0,0,MIN('Credit Card Payoff Calculator'!G39,C37+C37*'Credit Card Payoff Calculator'!B40/12))</x:f>
        <x:v>0</x:v>
      </x:c>
      <x:c r="E37" s="42" t="n">
        <x:f>IF(C37&lt;=0,0,C37*'Credit Card Payoff Calculator'!B40/12)</x:f>
        <x:v>0</x:v>
      </x:c>
      <x:c r="F37" s="42" t="n">
        <x:f>MAX(D37-E37,0)</x:f>
        <x:v>0</x:v>
      </x:c>
      <x:c r="G37" s="42" t="n">
        <x:f>MAX(C37-F37,0)</x:f>
        <x:v>0</x:v>
      </x:c>
      <x:c r="H37" s="126" t="n">
        <x:f>H36+E37</x:f>
        <x:v>24557682.301736113</x:v>
      </x:c>
    </x:row>
    <x:row r="38">
      <x:c r="A38" s="73" t="n">
        <x:f>A37+1</x:f>
        <x:v>33</x:v>
      </x:c>
      <x:c r="B38" s="121" t="n">
        <x:f>EDATE(B37,1)</x:f>
        <x:v>47205</x:v>
      </x:c>
      <x:c r="C38" s="42" t="n">
        <x:f>G37</x:f>
        <x:v>0</x:v>
      </x:c>
      <x:c r="D38" s="42" t="n">
        <x:f>IF(C38&lt;=0,0,MIN('Credit Card Payoff Calculator'!G40,C38+C38*'Credit Card Payoff Calculator'!B41/12))</x:f>
        <x:v>0</x:v>
      </x:c>
      <x:c r="E38" s="42" t="n">
        <x:f>IF(C38&lt;=0,0,C38*'Credit Card Payoff Calculator'!B41/12)</x:f>
        <x:v>0</x:v>
      </x:c>
      <x:c r="F38" s="42" t="n">
        <x:f>MAX(D38-E38,0)</x:f>
        <x:v>0</x:v>
      </x:c>
      <x:c r="G38" s="42" t="n">
        <x:f>MAX(C38-F38,0)</x:f>
        <x:v>0</x:v>
      </x:c>
      <x:c r="H38" s="126" t="n">
        <x:f>H37+E38</x:f>
        <x:v>24557682.301736113</x:v>
      </x:c>
    </x:row>
    <x:row r="39">
      <x:c r="A39" s="73" t="n">
        <x:f>A38+1</x:f>
        <x:v>34</x:v>
      </x:c>
      <x:c r="B39" s="121" t="n">
        <x:f>EDATE(B38,1)</x:f>
        <x:v>47236</x:v>
      </x:c>
      <x:c r="C39" s="42" t="n">
        <x:f>G38</x:f>
        <x:v>0</x:v>
      </x:c>
      <x:c r="D39" s="42" t="n">
        <x:f>IF(C39&lt;=0,0,MIN('Credit Card Payoff Calculator'!G41,C39+C39*'Credit Card Payoff Calculator'!B42/12))</x:f>
        <x:v>0</x:v>
      </x:c>
      <x:c r="E39" s="42" t="n">
        <x:f>IF(C39&lt;=0,0,C39*'Credit Card Payoff Calculator'!B42/12)</x:f>
        <x:v>0</x:v>
      </x:c>
      <x:c r="F39" s="42" t="n">
        <x:f>MAX(D39-E39,0)</x:f>
        <x:v>0</x:v>
      </x:c>
      <x:c r="G39" s="42" t="n">
        <x:f>MAX(C39-F39,0)</x:f>
        <x:v>0</x:v>
      </x:c>
      <x:c r="H39" s="126" t="n">
        <x:f>H38+E39</x:f>
        <x:v>24557682.301736113</x:v>
      </x:c>
    </x:row>
    <x:row r="40">
      <x:c r="A40" s="73" t="n">
        <x:f>A39+1</x:f>
        <x:v>35</x:v>
      </x:c>
      <x:c r="B40" s="121" t="n">
        <x:f>EDATE(B39,1)</x:f>
        <x:v>47266</x:v>
      </x:c>
      <x:c r="C40" s="42" t="n">
        <x:f>G39</x:f>
        <x:v>0</x:v>
      </x:c>
      <x:c r="D40" s="42" t="n">
        <x:f>IF(C40&lt;=0,0,MIN('Credit Card Payoff Calculator'!G42,C40+C40*'Credit Card Payoff Calculator'!B43/12))</x:f>
        <x:v>0</x:v>
      </x:c>
      <x:c r="E40" s="42" t="n">
        <x:f>IF(C40&lt;=0,0,C40*'Credit Card Payoff Calculator'!B43/12)</x:f>
        <x:v>0</x:v>
      </x:c>
      <x:c r="F40" s="42" t="n">
        <x:f>MAX(D40-E40,0)</x:f>
        <x:v>0</x:v>
      </x:c>
      <x:c r="G40" s="42" t="n">
        <x:f>MAX(C40-F40,0)</x:f>
        <x:v>0</x:v>
      </x:c>
      <x:c r="H40" s="126" t="n">
        <x:f>H39+E40</x:f>
        <x:v>24557682.301736113</x:v>
      </x:c>
    </x:row>
    <x:row r="41">
      <x:c r="A41" s="73" t="n">
        <x:f>A40+1</x:f>
        <x:v>36</x:v>
      </x:c>
      <x:c r="B41" s="121" t="n">
        <x:f>EDATE(B40,1)</x:f>
        <x:v>47297</x:v>
      </x:c>
      <x:c r="C41" s="42" t="n">
        <x:f>G40</x:f>
        <x:v>0</x:v>
      </x:c>
      <x:c r="D41" s="42" t="n">
        <x:f>IF(C41&lt;=0,0,MIN('Credit Card Payoff Calculator'!G43,C41+C41*'Credit Card Payoff Calculator'!B44/12))</x:f>
        <x:v>0</x:v>
      </x:c>
      <x:c r="E41" s="42" t="n">
        <x:f>IF(C41&lt;=0,0,C41*'Credit Card Payoff Calculator'!B44/12)</x:f>
        <x:v>0</x:v>
      </x:c>
      <x:c r="F41" s="42" t="n">
        <x:f>MAX(D41-E41,0)</x:f>
        <x:v>0</x:v>
      </x:c>
      <x:c r="G41" s="42" t="n">
        <x:f>MAX(C41-F41,0)</x:f>
        <x:v>0</x:v>
      </x:c>
      <x:c r="H41" s="126" t="n">
        <x:f>H40+E41</x:f>
        <x:v>24557682.301736113</x:v>
      </x:c>
    </x:row>
    <x:row r="42">
      <x:c r="A42" s="73" t="n">
        <x:f>A41+1</x:f>
        <x:v>37</x:v>
      </x:c>
      <x:c r="B42" s="121" t="n">
        <x:f>EDATE(B41,1)</x:f>
        <x:v>47327</x:v>
      </x:c>
      <x:c r="C42" s="42" t="n">
        <x:f>G41</x:f>
        <x:v>0</x:v>
      </x:c>
      <x:c r="D42" s="42" t="n">
        <x:f>IF(C42&lt;=0,0,MIN('Credit Card Payoff Calculator'!G44,C42+C42*'Credit Card Payoff Calculator'!B45/12))</x:f>
        <x:v>0</x:v>
      </x:c>
      <x:c r="E42" s="42" t="n">
        <x:f>IF(C42&lt;=0,0,C42*'Credit Card Payoff Calculator'!B45/12)</x:f>
        <x:v>0</x:v>
      </x:c>
      <x:c r="F42" s="42" t="n">
        <x:f>MAX(D42-E42,0)</x:f>
        <x:v>0</x:v>
      </x:c>
      <x:c r="G42" s="42" t="n">
        <x:f>MAX(C42-F42,0)</x:f>
        <x:v>0</x:v>
      </x:c>
      <x:c r="H42" s="126" t="n">
        <x:f>H41+E42</x:f>
        <x:v>24557682.301736113</x:v>
      </x:c>
    </x:row>
    <x:row r="43">
      <x:c r="A43" s="73" t="n">
        <x:f>A42+1</x:f>
        <x:v>38</x:v>
      </x:c>
      <x:c r="B43" s="121" t="n">
        <x:f>EDATE(B42,1)</x:f>
        <x:v>47358</x:v>
      </x:c>
      <x:c r="C43" s="42" t="n">
        <x:f>G42</x:f>
        <x:v>0</x:v>
      </x:c>
      <x:c r="D43" s="42" t="n">
        <x:f>IF(C43&lt;=0,0,MIN('Credit Card Payoff Calculator'!G45,C43+C43*'Credit Card Payoff Calculator'!B46/12))</x:f>
        <x:v>0</x:v>
      </x:c>
      <x:c r="E43" s="42" t="n">
        <x:f>IF(C43&lt;=0,0,C43*'Credit Card Payoff Calculator'!B46/12)</x:f>
        <x:v>0</x:v>
      </x:c>
      <x:c r="F43" s="42" t="n">
        <x:f>MAX(D43-E43,0)</x:f>
        <x:v>0</x:v>
      </x:c>
      <x:c r="G43" s="42" t="n">
        <x:f>MAX(C43-F43,0)</x:f>
        <x:v>0</x:v>
      </x:c>
      <x:c r="H43" s="126" t="n">
        <x:f>H42+E43</x:f>
        <x:v>24557682.301736113</x:v>
      </x:c>
    </x:row>
    <x:row r="44">
      <x:c r="A44" s="73" t="n">
        <x:f>A43+1</x:f>
        <x:v>39</x:v>
      </x:c>
      <x:c r="B44" s="121" t="n">
        <x:f>EDATE(B43,1)</x:f>
        <x:v>47389</x:v>
      </x:c>
      <x:c r="C44" s="42" t="n">
        <x:f>G43</x:f>
        <x:v>0</x:v>
      </x:c>
      <x:c r="D44" s="42" t="n">
        <x:f>IF(C44&lt;=0,0,MIN('Credit Card Payoff Calculator'!G46,C44+C44*'Credit Card Payoff Calculator'!B47/12))</x:f>
        <x:v>0</x:v>
      </x:c>
      <x:c r="E44" s="42" t="n">
        <x:f>IF(C44&lt;=0,0,C44*'Credit Card Payoff Calculator'!B47/12)</x:f>
        <x:v>0</x:v>
      </x:c>
      <x:c r="F44" s="42" t="n">
        <x:f>MAX(D44-E44,0)</x:f>
        <x:v>0</x:v>
      </x:c>
      <x:c r="G44" s="42" t="n">
        <x:f>MAX(C44-F44,0)</x:f>
        <x:v>0</x:v>
      </x:c>
      <x:c r="H44" s="126" t="n">
        <x:f>H43+E44</x:f>
        <x:v>24557682.301736113</x:v>
      </x:c>
    </x:row>
    <x:row r="45">
      <x:c r="A45" s="73" t="n">
        <x:f>A44+1</x:f>
        <x:v>40</x:v>
      </x:c>
      <x:c r="B45" s="121" t="n">
        <x:f>EDATE(B44,1)</x:f>
        <x:v>47419</x:v>
      </x:c>
      <x:c r="C45" s="42" t="n">
        <x:f>G44</x:f>
        <x:v>0</x:v>
      </x:c>
      <x:c r="D45" s="42" t="n">
        <x:f>IF(C45&lt;=0,0,MIN('Credit Card Payoff Calculator'!G47,C45+C45*'Credit Card Payoff Calculator'!B48/12))</x:f>
        <x:v>0</x:v>
      </x:c>
      <x:c r="E45" s="42" t="n">
        <x:f>IF(C45&lt;=0,0,C45*'Credit Card Payoff Calculator'!B48/12)</x:f>
        <x:v>0</x:v>
      </x:c>
      <x:c r="F45" s="42" t="n">
        <x:f>MAX(D45-E45,0)</x:f>
        <x:v>0</x:v>
      </x:c>
      <x:c r="G45" s="42" t="n">
        <x:f>MAX(C45-F45,0)</x:f>
        <x:v>0</x:v>
      </x:c>
      <x:c r="H45" s="126" t="n">
        <x:f>H44+E45</x:f>
        <x:v>24557682.301736113</x:v>
      </x:c>
    </x:row>
    <x:row r="46">
      <x:c r="A46" s="73" t="n">
        <x:f>A45+1</x:f>
        <x:v>41</x:v>
      </x:c>
      <x:c r="B46" s="121" t="n">
        <x:f>EDATE(B45,1)</x:f>
        <x:v>47450</x:v>
      </x:c>
      <x:c r="C46" s="42" t="n">
        <x:f>G45</x:f>
        <x:v>0</x:v>
      </x:c>
      <x:c r="D46" s="42" t="n">
        <x:f>IF(C46&lt;=0,0,MIN('Credit Card Payoff Calculator'!G48,C46+C46*'Credit Card Payoff Calculator'!B49/12))</x:f>
        <x:v>0</x:v>
      </x:c>
      <x:c r="E46" s="42" t="n">
        <x:f>IF(C46&lt;=0,0,C46*'Credit Card Payoff Calculator'!B49/12)</x:f>
        <x:v>0</x:v>
      </x:c>
      <x:c r="F46" s="42" t="n">
        <x:f>MAX(D46-E46,0)</x:f>
        <x:v>0</x:v>
      </x:c>
      <x:c r="G46" s="42" t="n">
        <x:f>MAX(C46-F46,0)</x:f>
        <x:v>0</x:v>
      </x:c>
      <x:c r="H46" s="126" t="n">
        <x:f>H45+E46</x:f>
        <x:v>24557682.301736113</x:v>
      </x:c>
    </x:row>
    <x:row r="47">
      <x:c r="A47" s="73" t="n">
        <x:f>A46+1</x:f>
        <x:v>42</x:v>
      </x:c>
      <x:c r="B47" s="121" t="n">
        <x:f>EDATE(B46,1)</x:f>
        <x:v>47480</x:v>
      </x:c>
      <x:c r="C47" s="42" t="n">
        <x:f>G46</x:f>
        <x:v>0</x:v>
      </x:c>
      <x:c r="D47" s="42" t="n">
        <x:f>IF(C47&lt;=0,0,MIN('Credit Card Payoff Calculator'!G49,C47+C47*'Credit Card Payoff Calculator'!B50/12))</x:f>
        <x:v>0</x:v>
      </x:c>
      <x:c r="E47" s="42" t="n">
        <x:f>IF(C47&lt;=0,0,C47*'Credit Card Payoff Calculator'!B50/12)</x:f>
        <x:v>0</x:v>
      </x:c>
      <x:c r="F47" s="42" t="n">
        <x:f>MAX(D47-E47,0)</x:f>
        <x:v>0</x:v>
      </x:c>
      <x:c r="G47" s="42" t="n">
        <x:f>MAX(C47-F47,0)</x:f>
        <x:v>0</x:v>
      </x:c>
      <x:c r="H47" s="126" t="n">
        <x:f>H46+E47</x:f>
        <x:v>24557682.301736113</x:v>
      </x:c>
    </x:row>
    <x:row r="48">
      <x:c r="A48" s="73" t="n">
        <x:f>A47+1</x:f>
        <x:v>43</x:v>
      </x:c>
      <x:c r="B48" s="121" t="n">
        <x:f>EDATE(B47,1)</x:f>
        <x:v>47511</x:v>
      </x:c>
      <x:c r="C48" s="42" t="n">
        <x:f>G47</x:f>
        <x:v>0</x:v>
      </x:c>
      <x:c r="D48" s="42" t="n">
        <x:f>IF(C48&lt;=0,0,MIN('Credit Card Payoff Calculator'!G50,C48+C48*'Credit Card Payoff Calculator'!B51/12))</x:f>
        <x:v>0</x:v>
      </x:c>
      <x:c r="E48" s="42" t="n">
        <x:f>IF(C48&lt;=0,0,C48*'Credit Card Payoff Calculator'!B51/12)</x:f>
        <x:v>0</x:v>
      </x:c>
      <x:c r="F48" s="42" t="n">
        <x:f>MAX(D48-E48,0)</x:f>
        <x:v>0</x:v>
      </x:c>
      <x:c r="G48" s="42" t="n">
        <x:f>MAX(C48-F48,0)</x:f>
        <x:v>0</x:v>
      </x:c>
      <x:c r="H48" s="126" t="n">
        <x:f>H47+E48</x:f>
        <x:v>24557682.301736113</x:v>
      </x:c>
    </x:row>
    <x:row r="49">
      <x:c r="A49" s="73" t="n">
        <x:f>A48+1</x:f>
        <x:v>44</x:v>
      </x:c>
      <x:c r="B49" s="121" t="n">
        <x:f>EDATE(B48,1)</x:f>
        <x:v>47542</x:v>
      </x:c>
      <x:c r="C49" s="42" t="n">
        <x:f>G48</x:f>
        <x:v>0</x:v>
      </x:c>
      <x:c r="D49" s="42" t="n">
        <x:f>IF(C49&lt;=0,0,MIN('Credit Card Payoff Calculator'!G51,C49+C49*'Credit Card Payoff Calculator'!B52/12))</x:f>
        <x:v>0</x:v>
      </x:c>
      <x:c r="E49" s="42" t="n">
        <x:f>IF(C49&lt;=0,0,C49*'Credit Card Payoff Calculator'!B52/12)</x:f>
        <x:v>0</x:v>
      </x:c>
      <x:c r="F49" s="42" t="n">
        <x:f>MAX(D49-E49,0)</x:f>
        <x:v>0</x:v>
      </x:c>
      <x:c r="G49" s="42" t="n">
        <x:f>MAX(C49-F49,0)</x:f>
        <x:v>0</x:v>
      </x:c>
      <x:c r="H49" s="126" t="n">
        <x:f>H48+E49</x:f>
        <x:v>24557682.301736113</x:v>
      </x:c>
    </x:row>
    <x:row r="50">
      <x:c r="A50" s="73" t="n">
        <x:f>A49+1</x:f>
        <x:v>45</x:v>
      </x:c>
      <x:c r="B50" s="121" t="n">
        <x:f>EDATE(B49,1)</x:f>
        <x:v>47570</x:v>
      </x:c>
      <x:c r="C50" s="42" t="n">
        <x:f>G49</x:f>
        <x:v>0</x:v>
      </x:c>
      <x:c r="D50" s="42" t="n">
        <x:f>IF(C50&lt;=0,0,MIN('Credit Card Payoff Calculator'!G52,C50+C50*'Credit Card Payoff Calculator'!B53/12))</x:f>
        <x:v>0</x:v>
      </x:c>
      <x:c r="E50" s="42" t="n">
        <x:f>IF(C50&lt;=0,0,C50*'Credit Card Payoff Calculator'!B53/12)</x:f>
        <x:v>0</x:v>
      </x:c>
      <x:c r="F50" s="42" t="n">
        <x:f>MAX(D50-E50,0)</x:f>
        <x:v>0</x:v>
      </x:c>
      <x:c r="G50" s="42" t="n">
        <x:f>MAX(C50-F50,0)</x:f>
        <x:v>0</x:v>
      </x:c>
      <x:c r="H50" s="126" t="n">
        <x:f>H49+E50</x:f>
        <x:v>24557682.301736113</x:v>
      </x:c>
    </x:row>
    <x:row r="51">
      <x:c r="A51" s="73" t="n">
        <x:f>A50+1</x:f>
        <x:v>46</x:v>
      </x:c>
      <x:c r="B51" s="121" t="n">
        <x:f>EDATE(B50,1)</x:f>
        <x:v>47601</x:v>
      </x:c>
      <x:c r="C51" s="42" t="n">
        <x:f>G50</x:f>
        <x:v>0</x:v>
      </x:c>
      <x:c r="D51" s="42" t="n">
        <x:f>IF(C51&lt;=0,0,MIN('Credit Card Payoff Calculator'!G53,C51+C51*'Credit Card Payoff Calculator'!B54/12))</x:f>
        <x:v>0</x:v>
      </x:c>
      <x:c r="E51" s="42" t="n">
        <x:f>IF(C51&lt;=0,0,C51*'Credit Card Payoff Calculator'!B54/12)</x:f>
        <x:v>0</x:v>
      </x:c>
      <x:c r="F51" s="42" t="n">
        <x:f>MAX(D51-E51,0)</x:f>
        <x:v>0</x:v>
      </x:c>
      <x:c r="G51" s="42" t="n">
        <x:f>MAX(C51-F51,0)</x:f>
        <x:v>0</x:v>
      </x:c>
      <x:c r="H51" s="126" t="n">
        <x:f>H50+E51</x:f>
        <x:v>24557682.301736113</x:v>
      </x:c>
    </x:row>
    <x:row r="52">
      <x:c r="A52" s="73" t="n">
        <x:f>A51+1</x:f>
        <x:v>47</x:v>
      </x:c>
      <x:c r="B52" s="121" t="n">
        <x:f>EDATE(B51,1)</x:f>
        <x:v>47631</x:v>
      </x:c>
      <x:c r="C52" s="42" t="n">
        <x:f>G51</x:f>
        <x:v>0</x:v>
      </x:c>
      <x:c r="D52" s="42" t="n">
        <x:f>IF(C52&lt;=0,0,MIN('Credit Card Payoff Calculator'!G54,C52+C52*'Credit Card Payoff Calculator'!B55/12))</x:f>
        <x:v>0</x:v>
      </x:c>
      <x:c r="E52" s="42" t="n">
        <x:f>IF(C52&lt;=0,0,C52*'Credit Card Payoff Calculator'!B55/12)</x:f>
        <x:v>0</x:v>
      </x:c>
      <x:c r="F52" s="42" t="n">
        <x:f>MAX(D52-E52,0)</x:f>
        <x:v>0</x:v>
      </x:c>
      <x:c r="G52" s="42" t="n">
        <x:f>MAX(C52-F52,0)</x:f>
        <x:v>0</x:v>
      </x:c>
      <x:c r="H52" s="126" t="n">
        <x:f>H51+E52</x:f>
        <x:v>24557682.301736113</x:v>
      </x:c>
    </x:row>
    <x:row r="53">
      <x:c r="A53" s="73" t="n">
        <x:f>A52+1</x:f>
        <x:v>48</x:v>
      </x:c>
      <x:c r="B53" s="121" t="n">
        <x:f>EDATE(B52,1)</x:f>
        <x:v>47662</x:v>
      </x:c>
      <x:c r="C53" s="42" t="n">
        <x:f>G52</x:f>
        <x:v>0</x:v>
      </x:c>
      <x:c r="D53" s="42" t="n">
        <x:f>IF(C53&lt;=0,0,MIN('Credit Card Payoff Calculator'!G55,C53+C53*'Credit Card Payoff Calculator'!B56/12))</x:f>
        <x:v>0</x:v>
      </x:c>
      <x:c r="E53" s="42" t="n">
        <x:f>IF(C53&lt;=0,0,C53*'Credit Card Payoff Calculator'!B56/12)</x:f>
        <x:v>0</x:v>
      </x:c>
      <x:c r="F53" s="42" t="n">
        <x:f>MAX(D53-E53,0)</x:f>
        <x:v>0</x:v>
      </x:c>
      <x:c r="G53" s="42" t="n">
        <x:f>MAX(C53-F53,0)</x:f>
        <x:v>0</x:v>
      </x:c>
      <x:c r="H53" s="126" t="n">
        <x:f>H52+E53</x:f>
        <x:v>24557682.301736113</x:v>
      </x:c>
    </x:row>
    <x:row r="54">
      <x:c r="A54" s="73" t="n">
        <x:f>A53+1</x:f>
        <x:v>49</x:v>
      </x:c>
      <x:c r="B54" s="121" t="n">
        <x:f>EDATE(B53,1)</x:f>
        <x:v>47692</x:v>
      </x:c>
      <x:c r="C54" s="42" t="n">
        <x:f>G53</x:f>
        <x:v>0</x:v>
      </x:c>
      <x:c r="D54" s="42" t="n">
        <x:f>IF(C54&lt;=0,0,MIN('Credit Card Payoff Calculator'!G56,C54+C54*'Credit Card Payoff Calculator'!B57/12))</x:f>
        <x:v>0</x:v>
      </x:c>
      <x:c r="E54" s="42" t="n">
        <x:f>IF(C54&lt;=0,0,C54*'Credit Card Payoff Calculator'!B57/12)</x:f>
        <x:v>0</x:v>
      </x:c>
      <x:c r="F54" s="42" t="n">
        <x:f>MAX(D54-E54,0)</x:f>
        <x:v>0</x:v>
      </x:c>
      <x:c r="G54" s="42" t="n">
        <x:f>MAX(C54-F54,0)</x:f>
        <x:v>0</x:v>
      </x:c>
      <x:c r="H54" s="126" t="n">
        <x:f>H53+E54</x:f>
        <x:v>24557682.301736113</x:v>
      </x:c>
    </x:row>
    <x:row r="55">
      <x:c r="A55" s="73" t="n">
        <x:f>A54+1</x:f>
        <x:v>50</x:v>
      </x:c>
      <x:c r="B55" s="121" t="n">
        <x:f>EDATE(B54,1)</x:f>
        <x:v>47723</x:v>
      </x:c>
      <x:c r="C55" s="42" t="n">
        <x:f>G54</x:f>
        <x:v>0</x:v>
      </x:c>
      <x:c r="D55" s="42" t="n">
        <x:f>IF(C55&lt;=0,0,MIN('Credit Card Payoff Calculator'!G57,C55+C55*'Credit Card Payoff Calculator'!B58/12))</x:f>
        <x:v>0</x:v>
      </x:c>
      <x:c r="E55" s="42" t="n">
        <x:f>IF(C55&lt;=0,0,C55*'Credit Card Payoff Calculator'!B58/12)</x:f>
        <x:v>0</x:v>
      </x:c>
      <x:c r="F55" s="42" t="n">
        <x:f>MAX(D55-E55,0)</x:f>
        <x:v>0</x:v>
      </x:c>
      <x:c r="G55" s="42" t="n">
        <x:f>MAX(C55-F55,0)</x:f>
        <x:v>0</x:v>
      </x:c>
      <x:c r="H55" s="126" t="n">
        <x:f>H54+E55</x:f>
        <x:v>24557682.301736113</x:v>
      </x:c>
    </x:row>
    <x:row r="56">
      <x:c r="A56" s="73" t="n">
        <x:f>A55+1</x:f>
        <x:v>51</x:v>
      </x:c>
      <x:c r="B56" s="121" t="n">
        <x:f>EDATE(B55,1)</x:f>
        <x:v>47754</x:v>
      </x:c>
      <x:c r="C56" s="42" t="n">
        <x:f>G55</x:f>
        <x:v>0</x:v>
      </x:c>
      <x:c r="D56" s="42" t="n">
        <x:f>IF(C56&lt;=0,0,MIN('Credit Card Payoff Calculator'!G58,C56+C56*'Credit Card Payoff Calculator'!B59/12))</x:f>
        <x:v>0</x:v>
      </x:c>
      <x:c r="E56" s="42" t="n">
        <x:f>IF(C56&lt;=0,0,C56*'Credit Card Payoff Calculator'!B59/12)</x:f>
        <x:v>0</x:v>
      </x:c>
      <x:c r="F56" s="42" t="n">
        <x:f>MAX(D56-E56,0)</x:f>
        <x:v>0</x:v>
      </x:c>
      <x:c r="G56" s="42" t="n">
        <x:f>MAX(C56-F56,0)</x:f>
        <x:v>0</x:v>
      </x:c>
      <x:c r="H56" s="126" t="n">
        <x:f>H55+E56</x:f>
        <x:v>24557682.301736113</x:v>
      </x:c>
    </x:row>
    <x:row r="57">
      <x:c r="A57" s="73" t="n">
        <x:f>A56+1</x:f>
        <x:v>52</x:v>
      </x:c>
      <x:c r="B57" s="121" t="n">
        <x:f>EDATE(B56,1)</x:f>
        <x:v>47784</x:v>
      </x:c>
      <x:c r="C57" s="42" t="n">
        <x:f>G56</x:f>
        <x:v>0</x:v>
      </x:c>
      <x:c r="D57" s="42" t="n">
        <x:f>IF(C57&lt;=0,0,MIN('Credit Card Payoff Calculator'!G59,C57+C57*'Credit Card Payoff Calculator'!B60/12))</x:f>
        <x:v>0</x:v>
      </x:c>
      <x:c r="E57" s="42" t="n">
        <x:f>IF(C57&lt;=0,0,C57*'Credit Card Payoff Calculator'!B60/12)</x:f>
        <x:v>0</x:v>
      </x:c>
      <x:c r="F57" s="42" t="n">
        <x:f>MAX(D57-E57,0)</x:f>
        <x:v>0</x:v>
      </x:c>
      <x:c r="G57" s="42" t="n">
        <x:f>MAX(C57-F57,0)</x:f>
        <x:v>0</x:v>
      </x:c>
      <x:c r="H57" s="126" t="n">
        <x:f>H56+E57</x:f>
        <x:v>24557682.301736113</x:v>
      </x:c>
    </x:row>
    <x:row r="58">
      <x:c r="A58" s="73" t="n">
        <x:f>A57+1</x:f>
        <x:v>53</x:v>
      </x:c>
      <x:c r="B58" s="121" t="n">
        <x:f>EDATE(B57,1)</x:f>
        <x:v>47815</x:v>
      </x:c>
      <x:c r="C58" s="42" t="n">
        <x:f>G57</x:f>
        <x:v>0</x:v>
      </x:c>
      <x:c r="D58" s="42" t="n">
        <x:f>IF(C58&lt;=0,0,MIN('Credit Card Payoff Calculator'!G60,C58+C58*'Credit Card Payoff Calculator'!B61/12))</x:f>
        <x:v>0</x:v>
      </x:c>
      <x:c r="E58" s="42" t="n">
        <x:f>IF(C58&lt;=0,0,C58*'Credit Card Payoff Calculator'!B61/12)</x:f>
        <x:v>0</x:v>
      </x:c>
      <x:c r="F58" s="42" t="n">
        <x:f>MAX(D58-E58,0)</x:f>
        <x:v>0</x:v>
      </x:c>
      <x:c r="G58" s="42" t="n">
        <x:f>MAX(C58-F58,0)</x:f>
        <x:v>0</x:v>
      </x:c>
      <x:c r="H58" s="126" t="n">
        <x:f>H57+E58</x:f>
        <x:v>24557682.301736113</x:v>
      </x:c>
    </x:row>
    <x:row r="59">
      <x:c r="A59" s="73" t="n">
        <x:f>A58+1</x:f>
        <x:v>54</x:v>
      </x:c>
      <x:c r="B59" s="121" t="n">
        <x:f>EDATE(B58,1)</x:f>
        <x:v>47845</x:v>
      </x:c>
      <x:c r="C59" s="42" t="n">
        <x:f>G58</x:f>
        <x:v>0</x:v>
      </x:c>
      <x:c r="D59" s="42" t="n">
        <x:f>IF(C59&lt;=0,0,MIN('Credit Card Payoff Calculator'!G61,C59+C59*'Credit Card Payoff Calculator'!B62/12))</x:f>
        <x:v>0</x:v>
      </x:c>
      <x:c r="E59" s="42" t="n">
        <x:f>IF(C59&lt;=0,0,C59*'Credit Card Payoff Calculator'!B62/12)</x:f>
        <x:v>0</x:v>
      </x:c>
      <x:c r="F59" s="42" t="n">
        <x:f>MAX(D59-E59,0)</x:f>
        <x:v>0</x:v>
      </x:c>
      <x:c r="G59" s="42" t="n">
        <x:f>MAX(C59-F59,0)</x:f>
        <x:v>0</x:v>
      </x:c>
      <x:c r="H59" s="126" t="n">
        <x:f>H58+E59</x:f>
        <x:v>24557682.301736113</x:v>
      </x:c>
    </x:row>
    <x:row r="60">
      <x:c r="A60" s="73" t="n">
        <x:f>A59+1</x:f>
        <x:v>55</x:v>
      </x:c>
      <x:c r="B60" s="121" t="n">
        <x:f>EDATE(B59,1)</x:f>
        <x:v>47876</x:v>
      </x:c>
      <x:c r="C60" s="42" t="n">
        <x:f>G59</x:f>
        <x:v>0</x:v>
      </x:c>
      <x:c r="D60" s="42" t="n">
        <x:f>IF(C60&lt;=0,0,MIN('Credit Card Payoff Calculator'!G62,C60+C60*'Credit Card Payoff Calculator'!B63/12))</x:f>
        <x:v>0</x:v>
      </x:c>
      <x:c r="E60" s="42" t="n">
        <x:f>IF(C60&lt;=0,0,C60*'Credit Card Payoff Calculator'!B63/12)</x:f>
        <x:v>0</x:v>
      </x:c>
      <x:c r="F60" s="42" t="n">
        <x:f>MAX(D60-E60,0)</x:f>
        <x:v>0</x:v>
      </x:c>
      <x:c r="G60" s="42" t="n">
        <x:f>MAX(C60-F60,0)</x:f>
        <x:v>0</x:v>
      </x:c>
      <x:c r="H60" s="126" t="n">
        <x:f>H59+E60</x:f>
        <x:v>24557682.301736113</x:v>
      </x:c>
    </x:row>
    <x:row r="61">
      <x:c r="A61" s="73" t="n">
        <x:f>A60+1</x:f>
        <x:v>56</x:v>
      </x:c>
      <x:c r="B61" s="121" t="n">
        <x:f>EDATE(B60,1)</x:f>
        <x:v>47907</x:v>
      </x:c>
      <x:c r="C61" s="42" t="n">
        <x:f>G60</x:f>
        <x:v>0</x:v>
      </x:c>
      <x:c r="D61" s="42" t="n">
        <x:f>IF(C61&lt;=0,0,MIN('Credit Card Payoff Calculator'!G63,C61+C61*'Credit Card Payoff Calculator'!B64/12))</x:f>
        <x:v>0</x:v>
      </x:c>
      <x:c r="E61" s="42" t="n">
        <x:f>IF(C61&lt;=0,0,C61*'Credit Card Payoff Calculator'!B64/12)</x:f>
        <x:v>0</x:v>
      </x:c>
      <x:c r="F61" s="42" t="n">
        <x:f>MAX(D61-E61,0)</x:f>
        <x:v>0</x:v>
      </x:c>
      <x:c r="G61" s="42" t="n">
        <x:f>MAX(C61-F61,0)</x:f>
        <x:v>0</x:v>
      </x:c>
      <x:c r="H61" s="126" t="n">
        <x:f>H60+E61</x:f>
        <x:v>24557682.301736113</x:v>
      </x:c>
    </x:row>
    <x:row r="62">
      <x:c r="A62" s="73" t="n">
        <x:f>A61+1</x:f>
        <x:v>57</x:v>
      </x:c>
      <x:c r="B62" s="121" t="n">
        <x:f>EDATE(B61,1)</x:f>
        <x:v>47935</x:v>
      </x:c>
      <x:c r="C62" s="42" t="n">
        <x:f>G61</x:f>
        <x:v>0</x:v>
      </x:c>
      <x:c r="D62" s="42" t="n">
        <x:f>IF(C62&lt;=0,0,MIN('Credit Card Payoff Calculator'!G64,C62+C62*'Credit Card Payoff Calculator'!B65/12))</x:f>
        <x:v>0</x:v>
      </x:c>
      <x:c r="E62" s="42" t="n">
        <x:f>IF(C62&lt;=0,0,C62*'Credit Card Payoff Calculator'!B65/12)</x:f>
        <x:v>0</x:v>
      </x:c>
      <x:c r="F62" s="42" t="n">
        <x:f>MAX(D62-E62,0)</x:f>
        <x:v>0</x:v>
      </x:c>
      <x:c r="G62" s="42" t="n">
        <x:f>MAX(C62-F62,0)</x:f>
        <x:v>0</x:v>
      </x:c>
      <x:c r="H62" s="126" t="n">
        <x:f>H61+E62</x:f>
        <x:v>24557682.301736113</x:v>
      </x:c>
    </x:row>
    <x:row r="63">
      <x:c r="A63" s="73" t="n">
        <x:f>A62+1</x:f>
        <x:v>58</x:v>
      </x:c>
      <x:c r="B63" s="121" t="n">
        <x:f>EDATE(B62,1)</x:f>
        <x:v>47966</x:v>
      </x:c>
      <x:c r="C63" s="42" t="n">
        <x:f>G62</x:f>
        <x:v>0</x:v>
      </x:c>
      <x:c r="D63" s="42" t="n">
        <x:f>IF(C63&lt;=0,0,MIN('Credit Card Payoff Calculator'!G65,C63+C63*'Credit Card Payoff Calculator'!B66/12))</x:f>
        <x:v>0</x:v>
      </x:c>
      <x:c r="E63" s="42" t="n">
        <x:f>IF(C63&lt;=0,0,C63*'Credit Card Payoff Calculator'!B66/12)</x:f>
        <x:v>0</x:v>
      </x:c>
      <x:c r="F63" s="42" t="n">
        <x:f>MAX(D63-E63,0)</x:f>
        <x:v>0</x:v>
      </x:c>
      <x:c r="G63" s="42" t="n">
        <x:f>MAX(C63-F63,0)</x:f>
        <x:v>0</x:v>
      </x:c>
      <x:c r="H63" s="126" t="n">
        <x:f>H62+E63</x:f>
        <x:v>24557682.301736113</x:v>
      </x:c>
    </x:row>
    <x:row r="64">
      <x:c r="A64" s="73" t="n">
        <x:f>A63+1</x:f>
        <x:v>59</x:v>
      </x:c>
      <x:c r="B64" s="121" t="n">
        <x:f>EDATE(B63,1)</x:f>
        <x:v>47996</x:v>
      </x:c>
      <x:c r="C64" s="42" t="n">
        <x:f>G63</x:f>
        <x:v>0</x:v>
      </x:c>
      <x:c r="D64" s="42" t="n">
        <x:f>IF(C64&lt;=0,0,MIN('Credit Card Payoff Calculator'!G66,C64+C64*'Credit Card Payoff Calculator'!B67/12))</x:f>
        <x:v>0</x:v>
      </x:c>
      <x:c r="E64" s="42" t="n">
        <x:f>IF(C64&lt;=0,0,C64*'Credit Card Payoff Calculator'!B67/12)</x:f>
        <x:v>0</x:v>
      </x:c>
      <x:c r="F64" s="42" t="n">
        <x:f>MAX(D64-E64,0)</x:f>
        <x:v>0</x:v>
      </x:c>
      <x:c r="G64" s="42" t="n">
        <x:f>MAX(C64-F64,0)</x:f>
        <x:v>0</x:v>
      </x:c>
      <x:c r="H64" s="126" t="n">
        <x:f>H63+E64</x:f>
        <x:v>24557682.301736113</x:v>
      </x:c>
    </x:row>
    <x:row r="65">
      <x:c r="A65" s="73" t="n">
        <x:f>A64+1</x:f>
        <x:v>60</x:v>
      </x:c>
      <x:c r="B65" s="121" t="n">
        <x:f>EDATE(B64,1)</x:f>
        <x:v>48027</x:v>
      </x:c>
      <x:c r="C65" s="42" t="n">
        <x:f>G64</x:f>
        <x:v>0</x:v>
      </x:c>
      <x:c r="D65" s="42" t="n">
        <x:f>IF(C65&lt;=0,0,MIN('Credit Card Payoff Calculator'!G67,C65+C65*'Credit Card Payoff Calculator'!B68/12))</x:f>
        <x:v>0</x:v>
      </x:c>
      <x:c r="E65" s="42" t="n">
        <x:f>IF(C65&lt;=0,0,C65*'Credit Card Payoff Calculator'!B68/12)</x:f>
        <x:v>0</x:v>
      </x:c>
      <x:c r="F65" s="42" t="n">
        <x:f>MAX(D65-E65,0)</x:f>
        <x:v>0</x:v>
      </x:c>
      <x:c r="G65" s="42" t="n">
        <x:f>MAX(C65-F65,0)</x:f>
        <x:v>0</x:v>
      </x:c>
      <x:c r="H65" s="126" t="n">
        <x:f>H64+E65</x:f>
        <x:v>24557682.301736113</x:v>
      </x:c>
    </x:row>
    <x:row r="66">
      <x:c r="A66" s="73" t="n">
        <x:f>A65+1</x:f>
        <x:v>61</x:v>
      </x:c>
      <x:c r="B66" s="121" t="n">
        <x:f>EDATE(B65,1)</x:f>
        <x:v>48057</x:v>
      </x:c>
      <x:c r="C66" s="42" t="n">
        <x:f>G65</x:f>
        <x:v>0</x:v>
      </x:c>
      <x:c r="D66" s="42" t="n">
        <x:f>IF(C66&lt;=0,0,MIN('Credit Card Payoff Calculator'!G68,C66+C66*'Credit Card Payoff Calculator'!B69/12))</x:f>
        <x:v>0</x:v>
      </x:c>
      <x:c r="E66" s="42" t="n">
        <x:f>IF(C66&lt;=0,0,C66*'Credit Card Payoff Calculator'!B69/12)</x:f>
        <x:v>0</x:v>
      </x:c>
      <x:c r="F66" s="42" t="n">
        <x:f>MAX(D66-E66,0)</x:f>
        <x:v>0</x:v>
      </x:c>
      <x:c r="G66" s="42" t="n">
        <x:f>MAX(C66-F66,0)</x:f>
        <x:v>0</x:v>
      </x:c>
      <x:c r="H66" s="126" t="n">
        <x:f>H65+E66</x:f>
        <x:v>24557682.301736113</x:v>
      </x:c>
    </x:row>
    <x:row r="67">
      <x:c r="A67" s="73" t="n">
        <x:f>A66+1</x:f>
        <x:v>62</x:v>
      </x:c>
      <x:c r="B67" s="121" t="n">
        <x:f>EDATE(B66,1)</x:f>
        <x:v>48088</x:v>
      </x:c>
      <x:c r="C67" s="42" t="n">
        <x:f>G66</x:f>
        <x:v>0</x:v>
      </x:c>
      <x:c r="D67" s="42" t="n">
        <x:f>IF(C67&lt;=0,0,MIN('Credit Card Payoff Calculator'!G69,C67+C67*'Credit Card Payoff Calculator'!B70/12))</x:f>
        <x:v>0</x:v>
      </x:c>
      <x:c r="E67" s="42" t="n">
        <x:f>IF(C67&lt;=0,0,C67*'Credit Card Payoff Calculator'!B70/12)</x:f>
        <x:v>0</x:v>
      </x:c>
      <x:c r="F67" s="42" t="n">
        <x:f>MAX(D67-E67,0)</x:f>
        <x:v>0</x:v>
      </x:c>
      <x:c r="G67" s="42" t="n">
        <x:f>MAX(C67-F67,0)</x:f>
        <x:v>0</x:v>
      </x:c>
      <x:c r="H67" s="126" t="n">
        <x:f>H66+E67</x:f>
        <x:v>24557682.301736113</x:v>
      </x:c>
    </x:row>
    <x:row r="68">
      <x:c r="A68" s="73" t="n">
        <x:f>A67+1</x:f>
        <x:v>63</x:v>
      </x:c>
      <x:c r="B68" s="121" t="n">
        <x:f>EDATE(B67,1)</x:f>
        <x:v>48119</x:v>
      </x:c>
      <x:c r="C68" s="42" t="n">
        <x:f>G67</x:f>
        <x:v>0</x:v>
      </x:c>
      <x:c r="D68" s="42" t="n">
        <x:f>IF(C68&lt;=0,0,MIN('Credit Card Payoff Calculator'!G70,C68+C68*'Credit Card Payoff Calculator'!B71/12))</x:f>
        <x:v>0</x:v>
      </x:c>
      <x:c r="E68" s="42" t="n">
        <x:f>IF(C68&lt;=0,0,C68*'Credit Card Payoff Calculator'!B71/12)</x:f>
        <x:v>0</x:v>
      </x:c>
      <x:c r="F68" s="42" t="n">
        <x:f>MAX(D68-E68,0)</x:f>
        <x:v>0</x:v>
      </x:c>
      <x:c r="G68" s="42" t="n">
        <x:f>MAX(C68-F68,0)</x:f>
        <x:v>0</x:v>
      </x:c>
      <x:c r="H68" s="126" t="n">
        <x:f>H67+E68</x:f>
        <x:v>24557682.301736113</x:v>
      </x:c>
    </x:row>
    <x:row r="69">
      <x:c r="A69" s="73" t="n">
        <x:f>A68+1</x:f>
        <x:v>64</x:v>
      </x:c>
      <x:c r="B69" s="121" t="n">
        <x:f>EDATE(B68,1)</x:f>
        <x:v>48149</x:v>
      </x:c>
      <x:c r="C69" s="42" t="n">
        <x:f>G68</x:f>
        <x:v>0</x:v>
      </x:c>
      <x:c r="D69" s="42" t="n">
        <x:f>IF(C69&lt;=0,0,MIN('Credit Card Payoff Calculator'!G71,C69+C69*'Credit Card Payoff Calculator'!B72/12))</x:f>
        <x:v>0</x:v>
      </x:c>
      <x:c r="E69" s="42" t="n">
        <x:f>IF(C69&lt;=0,0,C69*'Credit Card Payoff Calculator'!B72/12)</x:f>
        <x:v>0</x:v>
      </x:c>
      <x:c r="F69" s="42" t="n">
        <x:f>MAX(D69-E69,0)</x:f>
        <x:v>0</x:v>
      </x:c>
      <x:c r="G69" s="42" t="n">
        <x:f>MAX(C69-F69,0)</x:f>
        <x:v>0</x:v>
      </x:c>
      <x:c r="H69" s="126" t="n">
        <x:f>H68+E69</x:f>
        <x:v>24557682.301736113</x:v>
      </x:c>
    </x:row>
    <x:row r="70">
      <x:c r="A70" s="73" t="n">
        <x:f>A69+1</x:f>
        <x:v>65</x:v>
      </x:c>
      <x:c r="B70" s="121" t="n">
        <x:f>EDATE(B69,1)</x:f>
        <x:v>48180</x:v>
      </x:c>
      <x:c r="C70" s="42" t="n">
        <x:f>G69</x:f>
        <x:v>0</x:v>
      </x:c>
      <x:c r="D70" s="42" t="n">
        <x:f>IF(C70&lt;=0,0,MIN('Credit Card Payoff Calculator'!G72,C70+C70*'Credit Card Payoff Calculator'!B73/12))</x:f>
        <x:v>0</x:v>
      </x:c>
      <x:c r="E70" s="42" t="n">
        <x:f>IF(C70&lt;=0,0,C70*'Credit Card Payoff Calculator'!B73/12)</x:f>
        <x:v>0</x:v>
      </x:c>
      <x:c r="F70" s="42" t="n">
        <x:f>MAX(D70-E70,0)</x:f>
        <x:v>0</x:v>
      </x:c>
      <x:c r="G70" s="42" t="n">
        <x:f>MAX(C70-F70,0)</x:f>
        <x:v>0</x:v>
      </x:c>
      <x:c r="H70" s="126" t="n">
        <x:f>H69+E70</x:f>
        <x:v>24557682.301736113</x:v>
      </x:c>
    </x:row>
    <x:row r="71">
      <x:c r="A71" s="73" t="n">
        <x:f>A70+1</x:f>
        <x:v>66</x:v>
      </x:c>
      <x:c r="B71" s="121" t="n">
        <x:f>EDATE(B70,1)</x:f>
        <x:v>48210</x:v>
      </x:c>
      <x:c r="C71" s="42" t="n">
        <x:f>G70</x:f>
        <x:v>0</x:v>
      </x:c>
      <x:c r="D71" s="42" t="n">
        <x:f>IF(C71&lt;=0,0,MIN('Credit Card Payoff Calculator'!G73,C71+C71*'Credit Card Payoff Calculator'!B74/12))</x:f>
        <x:v>0</x:v>
      </x:c>
      <x:c r="E71" s="42" t="n">
        <x:f>IF(C71&lt;=0,0,C71*'Credit Card Payoff Calculator'!B74/12)</x:f>
        <x:v>0</x:v>
      </x:c>
      <x:c r="F71" s="42" t="n">
        <x:f>MAX(D71-E71,0)</x:f>
        <x:v>0</x:v>
      </x:c>
      <x:c r="G71" s="42" t="n">
        <x:f>MAX(C71-F71,0)</x:f>
        <x:v>0</x:v>
      </x:c>
      <x:c r="H71" s="126" t="n">
        <x:f>H70+E71</x:f>
        <x:v>24557682.301736113</x:v>
      </x:c>
    </x:row>
    <x:row r="72">
      <x:c r="A72" s="73" t="n">
        <x:f>A71+1</x:f>
        <x:v>67</x:v>
      </x:c>
      <x:c r="B72" s="121" t="n">
        <x:f>EDATE(B71,1)</x:f>
        <x:v>48241</x:v>
      </x:c>
      <x:c r="C72" s="42" t="n">
        <x:f>G71</x:f>
        <x:v>0</x:v>
      </x:c>
      <x:c r="D72" s="42" t="n">
        <x:f>IF(C72&lt;=0,0,MIN('Credit Card Payoff Calculator'!G74,C72+C72*'Credit Card Payoff Calculator'!B75/12))</x:f>
        <x:v>0</x:v>
      </x:c>
      <x:c r="E72" s="42" t="n">
        <x:f>IF(C72&lt;=0,0,C72*'Credit Card Payoff Calculator'!B75/12)</x:f>
        <x:v>0</x:v>
      </x:c>
      <x:c r="F72" s="42" t="n">
        <x:f>MAX(D72-E72,0)</x:f>
        <x:v>0</x:v>
      </x:c>
      <x:c r="G72" s="42" t="n">
        <x:f>MAX(C72-F72,0)</x:f>
        <x:v>0</x:v>
      </x:c>
      <x:c r="H72" s="126" t="n">
        <x:f>H71+E72</x:f>
        <x:v>24557682.301736113</x:v>
      </x:c>
    </x:row>
    <x:row r="73">
      <x:c r="A73" s="73" t="n">
        <x:f>A72+1</x:f>
        <x:v>68</x:v>
      </x:c>
      <x:c r="B73" s="121" t="n">
        <x:f>EDATE(B72,1)</x:f>
        <x:v>48272</x:v>
      </x:c>
      <x:c r="C73" s="42" t="n">
        <x:f>G72</x:f>
        <x:v>0</x:v>
      </x:c>
      <x:c r="D73" s="42" t="n">
        <x:f>IF(C73&lt;=0,0,MIN('Credit Card Payoff Calculator'!G75,C73+C73*'Credit Card Payoff Calculator'!B76/12))</x:f>
        <x:v>0</x:v>
      </x:c>
      <x:c r="E73" s="42" t="n">
        <x:f>IF(C73&lt;=0,0,C73*'Credit Card Payoff Calculator'!B76/12)</x:f>
        <x:v>0</x:v>
      </x:c>
      <x:c r="F73" s="42" t="n">
        <x:f>MAX(D73-E73,0)</x:f>
        <x:v>0</x:v>
      </x:c>
      <x:c r="G73" s="42" t="n">
        <x:f>MAX(C73-F73,0)</x:f>
        <x:v>0</x:v>
      </x:c>
      <x:c r="H73" s="126" t="n">
        <x:f>H72+E73</x:f>
        <x:v>24557682.301736113</x:v>
      </x:c>
    </x:row>
    <x:row r="74">
      <x:c r="A74" s="73" t="n">
        <x:f>A73+1</x:f>
        <x:v>69</x:v>
      </x:c>
      <x:c r="B74" s="121" t="n">
        <x:f>EDATE(B73,1)</x:f>
        <x:v>48301</x:v>
      </x:c>
      <x:c r="C74" s="42" t="n">
        <x:f>G73</x:f>
        <x:v>0</x:v>
      </x:c>
      <x:c r="D74" s="42" t="n">
        <x:f>IF(C74&lt;=0,0,MIN('Credit Card Payoff Calculator'!G76,C74+C74*'Credit Card Payoff Calculator'!B77/12))</x:f>
        <x:v>0</x:v>
      </x:c>
      <x:c r="E74" s="42" t="n">
        <x:f>IF(C74&lt;=0,0,C74*'Credit Card Payoff Calculator'!B77/12)</x:f>
        <x:v>0</x:v>
      </x:c>
      <x:c r="F74" s="42" t="n">
        <x:f>MAX(D74-E74,0)</x:f>
        <x:v>0</x:v>
      </x:c>
      <x:c r="G74" s="42" t="n">
        <x:f>MAX(C74-F74,0)</x:f>
        <x:v>0</x:v>
      </x:c>
      <x:c r="H74" s="126" t="n">
        <x:f>H73+E74</x:f>
        <x:v>24557682.301736113</x:v>
      </x:c>
    </x:row>
    <x:row r="75">
      <x:c r="A75" s="73" t="n">
        <x:f>A74+1</x:f>
        <x:v>70</x:v>
      </x:c>
      <x:c r="B75" s="121" t="n">
        <x:f>EDATE(B74,1)</x:f>
        <x:v>48332</x:v>
      </x:c>
      <x:c r="C75" s="42" t="n">
        <x:f>G74</x:f>
        <x:v>0</x:v>
      </x:c>
      <x:c r="D75" s="42" t="n">
        <x:f>IF(C75&lt;=0,0,MIN('Credit Card Payoff Calculator'!G77,C75+C75*'Credit Card Payoff Calculator'!B78/12))</x:f>
        <x:v>0</x:v>
      </x:c>
      <x:c r="E75" s="42" t="n">
        <x:f>IF(C75&lt;=0,0,C75*'Credit Card Payoff Calculator'!B78/12)</x:f>
        <x:v>0</x:v>
      </x:c>
      <x:c r="F75" s="42" t="n">
        <x:f>MAX(D75-E75,0)</x:f>
        <x:v>0</x:v>
      </x:c>
      <x:c r="G75" s="42" t="n">
        <x:f>MAX(C75-F75,0)</x:f>
        <x:v>0</x:v>
      </x:c>
      <x:c r="H75" s="126" t="n">
        <x:f>H74+E75</x:f>
        <x:v>24557682.301736113</x:v>
      </x:c>
    </x:row>
    <x:row r="76">
      <x:c r="A76" s="73" t="n">
        <x:f>A75+1</x:f>
        <x:v>71</x:v>
      </x:c>
      <x:c r="B76" s="121" t="n">
        <x:f>EDATE(B75,1)</x:f>
        <x:v>48362</x:v>
      </x:c>
      <x:c r="C76" s="42" t="n">
        <x:f>G75</x:f>
        <x:v>0</x:v>
      </x:c>
      <x:c r="D76" s="42" t="n">
        <x:f>IF(C76&lt;=0,0,MIN('Credit Card Payoff Calculator'!G78,C76+C76*'Credit Card Payoff Calculator'!B79/12))</x:f>
        <x:v>0</x:v>
      </x:c>
      <x:c r="E76" s="42" t="n">
        <x:f>IF(C76&lt;=0,0,C76*'Credit Card Payoff Calculator'!B79/12)</x:f>
        <x:v>0</x:v>
      </x:c>
      <x:c r="F76" s="42" t="n">
        <x:f>MAX(D76-E76,0)</x:f>
        <x:v>0</x:v>
      </x:c>
      <x:c r="G76" s="42" t="n">
        <x:f>MAX(C76-F76,0)</x:f>
        <x:v>0</x:v>
      </x:c>
      <x:c r="H76" s="126" t="n">
        <x:f>H75+E76</x:f>
        <x:v>24557682.301736113</x:v>
      </x:c>
    </x:row>
    <x:row r="77">
      <x:c r="A77" s="73" t="n">
        <x:f>A76+1</x:f>
        <x:v>72</x:v>
      </x:c>
      <x:c r="B77" s="121" t="n">
        <x:f>EDATE(B76,1)</x:f>
        <x:v>48393</x:v>
      </x:c>
      <x:c r="C77" s="42" t="n">
        <x:f>G76</x:f>
        <x:v>0</x:v>
      </x:c>
      <x:c r="D77" s="42" t="n">
        <x:f>IF(C77&lt;=0,0,MIN('Credit Card Payoff Calculator'!G79,C77+C77*'Credit Card Payoff Calculator'!B80/12))</x:f>
        <x:v>0</x:v>
      </x:c>
      <x:c r="E77" s="42" t="n">
        <x:f>IF(C77&lt;=0,0,C77*'Credit Card Payoff Calculator'!B80/12)</x:f>
        <x:v>0</x:v>
      </x:c>
      <x:c r="F77" s="42" t="n">
        <x:f>MAX(D77-E77,0)</x:f>
        <x:v>0</x:v>
      </x:c>
      <x:c r="G77" s="42" t="n">
        <x:f>MAX(C77-F77,0)</x:f>
        <x:v>0</x:v>
      </x:c>
      <x:c r="H77" s="126" t="n">
        <x:f>H76+E77</x:f>
        <x:v>24557682.301736113</x:v>
      </x:c>
    </x:row>
    <x:row r="78">
      <x:c r="A78" s="73" t="n">
        <x:f>A77+1</x:f>
        <x:v>73</x:v>
      </x:c>
      <x:c r="B78" s="121" t="n">
        <x:f>EDATE(B77,1)</x:f>
        <x:v>48423</x:v>
      </x:c>
      <x:c r="C78" s="42" t="n">
        <x:f>G77</x:f>
        <x:v>0</x:v>
      </x:c>
      <x:c r="D78" s="42" t="n">
        <x:f>IF(C78&lt;=0,0,MIN('Credit Card Payoff Calculator'!G80,C78+C78*'Credit Card Payoff Calculator'!B81/12))</x:f>
        <x:v>0</x:v>
      </x:c>
      <x:c r="E78" s="42" t="n">
        <x:f>IF(C78&lt;=0,0,C78*'Credit Card Payoff Calculator'!B81/12)</x:f>
        <x:v>0</x:v>
      </x:c>
      <x:c r="F78" s="42" t="n">
        <x:f>MAX(D78-E78,0)</x:f>
        <x:v>0</x:v>
      </x:c>
      <x:c r="G78" s="42" t="n">
        <x:f>MAX(C78-F78,0)</x:f>
        <x:v>0</x:v>
      </x:c>
      <x:c r="H78" s="126" t="n">
        <x:f>H77+E78</x:f>
        <x:v>24557682.301736113</x:v>
      </x:c>
    </x:row>
    <x:row r="79">
      <x:c r="A79" s="73" t="n">
        <x:f>A78+1</x:f>
        <x:v>74</x:v>
      </x:c>
      <x:c r="B79" s="121" t="n">
        <x:f>EDATE(B78,1)</x:f>
        <x:v>48454</x:v>
      </x:c>
      <x:c r="C79" s="42" t="n">
        <x:f>G78</x:f>
        <x:v>0</x:v>
      </x:c>
      <x:c r="D79" s="42" t="n">
        <x:f>IF(C79&lt;=0,0,MIN('Credit Card Payoff Calculator'!G81,C79+C79*'Credit Card Payoff Calculator'!B82/12))</x:f>
        <x:v>0</x:v>
      </x:c>
      <x:c r="E79" s="42" t="n">
        <x:f>IF(C79&lt;=0,0,C79*'Credit Card Payoff Calculator'!B82/12)</x:f>
        <x:v>0</x:v>
      </x:c>
      <x:c r="F79" s="42" t="n">
        <x:f>MAX(D79-E79,0)</x:f>
        <x:v>0</x:v>
      </x:c>
      <x:c r="G79" s="42" t="n">
        <x:f>MAX(C79-F79,0)</x:f>
        <x:v>0</x:v>
      </x:c>
      <x:c r="H79" s="126" t="n">
        <x:f>H78+E79</x:f>
        <x:v>24557682.301736113</x:v>
      </x:c>
    </x:row>
    <x:row r="80">
      <x:c r="A80" s="73" t="n">
        <x:f>A79+1</x:f>
        <x:v>75</x:v>
      </x:c>
      <x:c r="B80" s="121" t="n">
        <x:f>EDATE(B79,1)</x:f>
        <x:v>48485</x:v>
      </x:c>
      <x:c r="C80" s="42" t="n">
        <x:f>G79</x:f>
        <x:v>0</x:v>
      </x:c>
      <x:c r="D80" s="42" t="n">
        <x:f>IF(C80&lt;=0,0,MIN('Credit Card Payoff Calculator'!G82,C80+C80*'Credit Card Payoff Calculator'!B83/12))</x:f>
        <x:v>0</x:v>
      </x:c>
      <x:c r="E80" s="42" t="n">
        <x:f>IF(C80&lt;=0,0,C80*'Credit Card Payoff Calculator'!B83/12)</x:f>
        <x:v>0</x:v>
      </x:c>
      <x:c r="F80" s="42" t="n">
        <x:f>MAX(D80-E80,0)</x:f>
        <x:v>0</x:v>
      </x:c>
      <x:c r="G80" s="42" t="n">
        <x:f>MAX(C80-F80,0)</x:f>
        <x:v>0</x:v>
      </x:c>
      <x:c r="H80" s="126" t="n">
        <x:f>H79+E80</x:f>
        <x:v>24557682.301736113</x:v>
      </x:c>
    </x:row>
    <x:row r="81">
      <x:c r="A81" s="73" t="n">
        <x:f>A80+1</x:f>
        <x:v>76</x:v>
      </x:c>
      <x:c r="B81" s="121" t="n">
        <x:f>EDATE(B80,1)</x:f>
        <x:v>48515</x:v>
      </x:c>
      <x:c r="C81" s="42" t="n">
        <x:f>G80</x:f>
        <x:v>0</x:v>
      </x:c>
      <x:c r="D81" s="42" t="n">
        <x:f>IF(C81&lt;=0,0,MIN('Credit Card Payoff Calculator'!G83,C81+C81*'Credit Card Payoff Calculator'!B84/12))</x:f>
        <x:v>0</x:v>
      </x:c>
      <x:c r="E81" s="42" t="n">
        <x:f>IF(C81&lt;=0,0,C81*'Credit Card Payoff Calculator'!B84/12)</x:f>
        <x:v>0</x:v>
      </x:c>
      <x:c r="F81" s="42" t="n">
        <x:f>MAX(D81-E81,0)</x:f>
        <x:v>0</x:v>
      </x:c>
      <x:c r="G81" s="42" t="n">
        <x:f>MAX(C81-F81,0)</x:f>
        <x:v>0</x:v>
      </x:c>
      <x:c r="H81" s="126" t="n">
        <x:f>H80+E81</x:f>
        <x:v>24557682.301736113</x:v>
      </x:c>
    </x:row>
    <x:row r="82">
      <x:c r="A82" s="73" t="n">
        <x:f>A81+1</x:f>
        <x:v>77</x:v>
      </x:c>
      <x:c r="B82" s="121" t="n">
        <x:f>EDATE(B81,1)</x:f>
        <x:v>48546</x:v>
      </x:c>
      <x:c r="C82" s="42" t="n">
        <x:f>G81</x:f>
        <x:v>0</x:v>
      </x:c>
      <x:c r="D82" s="42" t="n">
        <x:f>IF(C82&lt;=0,0,MIN('Credit Card Payoff Calculator'!G84,C82+C82*'Credit Card Payoff Calculator'!B85/12))</x:f>
        <x:v>0</x:v>
      </x:c>
      <x:c r="E82" s="42" t="n">
        <x:f>IF(C82&lt;=0,0,C82*'Credit Card Payoff Calculator'!B85/12)</x:f>
        <x:v>0</x:v>
      </x:c>
      <x:c r="F82" s="42" t="n">
        <x:f>MAX(D82-E82,0)</x:f>
        <x:v>0</x:v>
      </x:c>
      <x:c r="G82" s="42" t="n">
        <x:f>MAX(C82-F82,0)</x:f>
        <x:v>0</x:v>
      </x:c>
      <x:c r="H82" s="126" t="n">
        <x:f>H81+E82</x:f>
        <x:v>24557682.301736113</x:v>
      </x:c>
    </x:row>
    <x:row r="83">
      <x:c r="A83" s="73" t="n">
        <x:f>A82+1</x:f>
        <x:v>78</x:v>
      </x:c>
      <x:c r="B83" s="121" t="n">
        <x:f>EDATE(B82,1)</x:f>
        <x:v>48576</x:v>
      </x:c>
      <x:c r="C83" s="42" t="n">
        <x:f>G82</x:f>
        <x:v>0</x:v>
      </x:c>
      <x:c r="D83" s="42" t="n">
        <x:f>IF(C83&lt;=0,0,MIN('Credit Card Payoff Calculator'!G85,C83+C83*'Credit Card Payoff Calculator'!B86/12))</x:f>
        <x:v>0</x:v>
      </x:c>
      <x:c r="E83" s="42" t="n">
        <x:f>IF(C83&lt;=0,0,C83*'Credit Card Payoff Calculator'!B86/12)</x:f>
        <x:v>0</x:v>
      </x:c>
      <x:c r="F83" s="42" t="n">
        <x:f>MAX(D83-E83,0)</x:f>
        <x:v>0</x:v>
      </x:c>
      <x:c r="G83" s="42" t="n">
        <x:f>MAX(C83-F83,0)</x:f>
        <x:v>0</x:v>
      </x:c>
      <x:c r="H83" s="126" t="n">
        <x:f>H82+E83</x:f>
        <x:v>24557682.301736113</x:v>
      </x:c>
    </x:row>
    <x:row r="84">
      <x:c r="A84" s="73" t="n">
        <x:f>A83+1</x:f>
        <x:v>79</x:v>
      </x:c>
      <x:c r="B84" s="121" t="n">
        <x:f>EDATE(B83,1)</x:f>
        <x:v>48607</x:v>
      </x:c>
      <x:c r="C84" s="42" t="n">
        <x:f>G83</x:f>
        <x:v>0</x:v>
      </x:c>
      <x:c r="D84" s="42" t="n">
        <x:f>IF(C84&lt;=0,0,MIN('Credit Card Payoff Calculator'!G86,C84+C84*'Credit Card Payoff Calculator'!B87/12))</x:f>
        <x:v>0</x:v>
      </x:c>
      <x:c r="E84" s="42" t="n">
        <x:f>IF(C84&lt;=0,0,C84*'Credit Card Payoff Calculator'!B87/12)</x:f>
        <x:v>0</x:v>
      </x:c>
      <x:c r="F84" s="42" t="n">
        <x:f>MAX(D84-E84,0)</x:f>
        <x:v>0</x:v>
      </x:c>
      <x:c r="G84" s="42" t="n">
        <x:f>MAX(C84-F84,0)</x:f>
        <x:v>0</x:v>
      </x:c>
      <x:c r="H84" s="126" t="n">
        <x:f>H83+E84</x:f>
        <x:v>24557682.301736113</x:v>
      </x:c>
    </x:row>
    <x:row r="85">
      <x:c r="A85" s="73" t="n">
        <x:f>A84+1</x:f>
        <x:v>80</x:v>
      </x:c>
      <x:c r="B85" s="121" t="n">
        <x:f>EDATE(B84,1)</x:f>
        <x:v>48638</x:v>
      </x:c>
      <x:c r="C85" s="42" t="n">
        <x:f>G84</x:f>
        <x:v>0</x:v>
      </x:c>
      <x:c r="D85" s="42" t="n">
        <x:f>IF(C85&lt;=0,0,MIN('Credit Card Payoff Calculator'!G87,C85+C85*'Credit Card Payoff Calculator'!B88/12))</x:f>
        <x:v>0</x:v>
      </x:c>
      <x:c r="E85" s="42" t="n">
        <x:f>IF(C85&lt;=0,0,C85*'Credit Card Payoff Calculator'!B88/12)</x:f>
        <x:v>0</x:v>
      </x:c>
      <x:c r="F85" s="42" t="n">
        <x:f>MAX(D85-E85,0)</x:f>
        <x:v>0</x:v>
      </x:c>
      <x:c r="G85" s="42" t="n">
        <x:f>MAX(C85-F85,0)</x:f>
        <x:v>0</x:v>
      </x:c>
      <x:c r="H85" s="126" t="n">
        <x:f>H84+E85</x:f>
        <x:v>24557682.301736113</x:v>
      </x:c>
    </x:row>
    <x:row r="86">
      <x:c r="A86" s="73" t="n">
        <x:f>A85+1</x:f>
        <x:v>81</x:v>
      </x:c>
      <x:c r="B86" s="121" t="n">
        <x:f>EDATE(B85,1)</x:f>
        <x:v>48666</x:v>
      </x:c>
      <x:c r="C86" s="42" t="n">
        <x:f>G85</x:f>
        <x:v>0</x:v>
      </x:c>
      <x:c r="D86" s="42" t="n">
        <x:f>IF(C86&lt;=0,0,MIN('Credit Card Payoff Calculator'!G88,C86+C86*'Credit Card Payoff Calculator'!B89/12))</x:f>
        <x:v>0</x:v>
      </x:c>
      <x:c r="E86" s="42" t="n">
        <x:f>IF(C86&lt;=0,0,C86*'Credit Card Payoff Calculator'!B89/12)</x:f>
        <x:v>0</x:v>
      </x:c>
      <x:c r="F86" s="42" t="n">
        <x:f>MAX(D86-E86,0)</x:f>
        <x:v>0</x:v>
      </x:c>
      <x:c r="G86" s="42" t="n">
        <x:f>MAX(C86-F86,0)</x:f>
        <x:v>0</x:v>
      </x:c>
      <x:c r="H86" s="126" t="n">
        <x:f>H85+E86</x:f>
        <x:v>24557682.301736113</x:v>
      </x:c>
    </x:row>
    <x:row r="87">
      <x:c r="A87" s="73" t="n">
        <x:f>A86+1</x:f>
        <x:v>82</x:v>
      </x:c>
      <x:c r="B87" s="121" t="n">
        <x:f>EDATE(B86,1)</x:f>
        <x:v>48697</x:v>
      </x:c>
      <x:c r="C87" s="42" t="n">
        <x:f>G86</x:f>
        <x:v>0</x:v>
      </x:c>
      <x:c r="D87" s="42" t="n">
        <x:f>IF(C87&lt;=0,0,MIN('Credit Card Payoff Calculator'!G89,C87+C87*'Credit Card Payoff Calculator'!B90/12))</x:f>
        <x:v>0</x:v>
      </x:c>
      <x:c r="E87" s="42" t="n">
        <x:f>IF(C87&lt;=0,0,C87*'Credit Card Payoff Calculator'!B90/12)</x:f>
        <x:v>0</x:v>
      </x:c>
      <x:c r="F87" s="42" t="n">
        <x:f>MAX(D87-E87,0)</x:f>
        <x:v>0</x:v>
      </x:c>
      <x:c r="G87" s="42" t="n">
        <x:f>MAX(C87-F87,0)</x:f>
        <x:v>0</x:v>
      </x:c>
      <x:c r="H87" s="126" t="n">
        <x:f>H86+E87</x:f>
        <x:v>24557682.301736113</x:v>
      </x:c>
    </x:row>
    <x:row r="88">
      <x:c r="A88" s="73" t="n">
        <x:f>A87+1</x:f>
        <x:v>83</x:v>
      </x:c>
      <x:c r="B88" s="121" t="n">
        <x:f>EDATE(B87,1)</x:f>
        <x:v>48727</x:v>
      </x:c>
      <x:c r="C88" s="42" t="n">
        <x:f>G87</x:f>
        <x:v>0</x:v>
      </x:c>
      <x:c r="D88" s="42" t="n">
        <x:f>IF(C88&lt;=0,0,MIN('Credit Card Payoff Calculator'!G90,C88+C88*'Credit Card Payoff Calculator'!B91/12))</x:f>
        <x:v>0</x:v>
      </x:c>
      <x:c r="E88" s="42" t="n">
        <x:f>IF(C88&lt;=0,0,C88*'Credit Card Payoff Calculator'!B91/12)</x:f>
        <x:v>0</x:v>
      </x:c>
      <x:c r="F88" s="42" t="n">
        <x:f>MAX(D88-E88,0)</x:f>
        <x:v>0</x:v>
      </x:c>
      <x:c r="G88" s="42" t="n">
        <x:f>MAX(C88-F88,0)</x:f>
        <x:v>0</x:v>
      </x:c>
      <x:c r="H88" s="126" t="n">
        <x:f>H87+E88</x:f>
        <x:v>24557682.301736113</x:v>
      </x:c>
    </x:row>
    <x:row r="89">
      <x:c r="A89" s="73" t="n">
        <x:f>A88+1</x:f>
        <x:v>84</x:v>
      </x:c>
      <x:c r="B89" s="121" t="n">
        <x:f>EDATE(B88,1)</x:f>
        <x:v>48758</x:v>
      </x:c>
      <x:c r="C89" s="42" t="n">
        <x:f>G88</x:f>
        <x:v>0</x:v>
      </x:c>
      <x:c r="D89" s="42" t="n">
        <x:f>IF(C89&lt;=0,0,MIN('Credit Card Payoff Calculator'!G91,C89+C89*'Credit Card Payoff Calculator'!B92/12))</x:f>
        <x:v>0</x:v>
      </x:c>
      <x:c r="E89" s="42" t="n">
        <x:f>IF(C89&lt;=0,0,C89*'Credit Card Payoff Calculator'!B92/12)</x:f>
        <x:v>0</x:v>
      </x:c>
      <x:c r="F89" s="42" t="n">
        <x:f>MAX(D89-E89,0)</x:f>
        <x:v>0</x:v>
      </x:c>
      <x:c r="G89" s="42" t="n">
        <x:f>MAX(C89-F89,0)</x:f>
        <x:v>0</x:v>
      </x:c>
      <x:c r="H89" s="126" t="n">
        <x:f>H88+E89</x:f>
        <x:v>24557682.301736113</x:v>
      </x:c>
    </x:row>
    <x:row r="90">
      <x:c r="A90" s="73" t="n">
        <x:f>A89+1</x:f>
        <x:v>85</x:v>
      </x:c>
      <x:c r="B90" s="121" t="n">
        <x:f>EDATE(B89,1)</x:f>
        <x:v>48788</x:v>
      </x:c>
      <x:c r="C90" s="42" t="n">
        <x:f>G89</x:f>
        <x:v>0</x:v>
      </x:c>
      <x:c r="D90" s="42" t="n">
        <x:f>IF(C90&lt;=0,0,MIN('Credit Card Payoff Calculator'!G92,C90+C90*'Credit Card Payoff Calculator'!B93/12))</x:f>
        <x:v>0</x:v>
      </x:c>
      <x:c r="E90" s="42" t="n">
        <x:f>IF(C90&lt;=0,0,C90*'Credit Card Payoff Calculator'!B93/12)</x:f>
        <x:v>0</x:v>
      </x:c>
      <x:c r="F90" s="42" t="n">
        <x:f>MAX(D90-E90,0)</x:f>
        <x:v>0</x:v>
      </x:c>
      <x:c r="G90" s="42" t="n">
        <x:f>MAX(C90-F90,0)</x:f>
        <x:v>0</x:v>
      </x:c>
      <x:c r="H90" s="126" t="n">
        <x:f>H89+E90</x:f>
        <x:v>24557682.301736113</x:v>
      </x:c>
    </x:row>
    <x:row r="91">
      <x:c r="A91" s="73" t="n">
        <x:f>A90+1</x:f>
        <x:v>86</x:v>
      </x:c>
      <x:c r="B91" s="121" t="n">
        <x:f>EDATE(B90,1)</x:f>
        <x:v>48819</x:v>
      </x:c>
      <x:c r="C91" s="42" t="n">
        <x:f>G90</x:f>
        <x:v>0</x:v>
      </x:c>
      <x:c r="D91" s="42" t="n">
        <x:f>IF(C91&lt;=0,0,MIN('Credit Card Payoff Calculator'!G93,C91+C91*'Credit Card Payoff Calculator'!B94/12))</x:f>
        <x:v>0</x:v>
      </x:c>
      <x:c r="E91" s="42" t="n">
        <x:f>IF(C91&lt;=0,0,C91*'Credit Card Payoff Calculator'!B94/12)</x:f>
        <x:v>0</x:v>
      </x:c>
      <x:c r="F91" s="42" t="n">
        <x:f>MAX(D91-E91,0)</x:f>
        <x:v>0</x:v>
      </x:c>
      <x:c r="G91" s="42" t="n">
        <x:f>MAX(C91-F91,0)</x:f>
        <x:v>0</x:v>
      </x:c>
      <x:c r="H91" s="126" t="n">
        <x:f>H90+E91</x:f>
        <x:v>24557682.301736113</x:v>
      </x:c>
    </x:row>
    <x:row r="92">
      <x:c r="A92" s="73" t="n">
        <x:f>A91+1</x:f>
        <x:v>87</x:v>
      </x:c>
      <x:c r="B92" s="121" t="n">
        <x:f>EDATE(B91,1)</x:f>
        <x:v>48850</x:v>
      </x:c>
      <x:c r="C92" s="42" t="n">
        <x:f>G91</x:f>
        <x:v>0</x:v>
      </x:c>
      <x:c r="D92" s="42" t="n">
        <x:f>IF(C92&lt;=0,0,MIN('Credit Card Payoff Calculator'!G94,C92+C92*'Credit Card Payoff Calculator'!B95/12))</x:f>
        <x:v>0</x:v>
      </x:c>
      <x:c r="E92" s="42" t="n">
        <x:f>IF(C92&lt;=0,0,C92*'Credit Card Payoff Calculator'!B95/12)</x:f>
        <x:v>0</x:v>
      </x:c>
      <x:c r="F92" s="42" t="n">
        <x:f>MAX(D92-E92,0)</x:f>
        <x:v>0</x:v>
      </x:c>
      <x:c r="G92" s="42" t="n">
        <x:f>MAX(C92-F92,0)</x:f>
        <x:v>0</x:v>
      </x:c>
      <x:c r="H92" s="126" t="n">
        <x:f>H91+E92</x:f>
        <x:v>24557682.301736113</x:v>
      </x:c>
    </x:row>
    <x:row r="93">
      <x:c r="A93" s="73" t="n">
        <x:f>A92+1</x:f>
        <x:v>88</x:v>
      </x:c>
      <x:c r="B93" s="121" t="n">
        <x:f>EDATE(B92,1)</x:f>
        <x:v>48880</x:v>
      </x:c>
      <x:c r="C93" s="42" t="n">
        <x:f>G92</x:f>
        <x:v>0</x:v>
      </x:c>
      <x:c r="D93" s="42" t="n">
        <x:f>IF(C93&lt;=0,0,MIN('Credit Card Payoff Calculator'!G95,C93+C93*'Credit Card Payoff Calculator'!B96/12))</x:f>
        <x:v>0</x:v>
      </x:c>
      <x:c r="E93" s="42" t="n">
        <x:f>IF(C93&lt;=0,0,C93*'Credit Card Payoff Calculator'!B96/12)</x:f>
        <x:v>0</x:v>
      </x:c>
      <x:c r="F93" s="42" t="n">
        <x:f>MAX(D93-E93,0)</x:f>
        <x:v>0</x:v>
      </x:c>
      <x:c r="G93" s="42" t="n">
        <x:f>MAX(C93-F93,0)</x:f>
        <x:v>0</x:v>
      </x:c>
      <x:c r="H93" s="126" t="n">
        <x:f>H92+E93</x:f>
        <x:v>24557682.301736113</x:v>
      </x:c>
    </x:row>
    <x:row r="94">
      <x:c r="A94" s="73" t="n">
        <x:f>A93+1</x:f>
        <x:v>89</x:v>
      </x:c>
      <x:c r="B94" s="121" t="n">
        <x:f>EDATE(B93,1)</x:f>
        <x:v>48911</x:v>
      </x:c>
      <x:c r="C94" s="42" t="n">
        <x:f>G93</x:f>
        <x:v>0</x:v>
      </x:c>
      <x:c r="D94" s="42" t="n">
        <x:f>IF(C94&lt;=0,0,MIN('Credit Card Payoff Calculator'!G96,C94+C94*'Credit Card Payoff Calculator'!B97/12))</x:f>
        <x:v>0</x:v>
      </x:c>
      <x:c r="E94" s="42" t="n">
        <x:f>IF(C94&lt;=0,0,C94*'Credit Card Payoff Calculator'!B97/12)</x:f>
        <x:v>0</x:v>
      </x:c>
      <x:c r="F94" s="42" t="n">
        <x:f>MAX(D94-E94,0)</x:f>
        <x:v>0</x:v>
      </x:c>
      <x:c r="G94" s="42" t="n">
        <x:f>MAX(C94-F94,0)</x:f>
        <x:v>0</x:v>
      </x:c>
      <x:c r="H94" s="126" t="n">
        <x:f>H93+E94</x:f>
        <x:v>24557682.301736113</x:v>
      </x:c>
    </x:row>
    <x:row r="95">
      <x:c r="A95" s="73" t="n">
        <x:f>A94+1</x:f>
        <x:v>90</x:v>
      </x:c>
      <x:c r="B95" s="121" t="n">
        <x:f>EDATE(B94,1)</x:f>
        <x:v>48941</x:v>
      </x:c>
      <x:c r="C95" s="42" t="n">
        <x:f>G94</x:f>
        <x:v>0</x:v>
      </x:c>
      <x:c r="D95" s="42" t="n">
        <x:f>IF(C95&lt;=0,0,MIN('Credit Card Payoff Calculator'!G97,C95+C95*'Credit Card Payoff Calculator'!B98/12))</x:f>
        <x:v>0</x:v>
      </x:c>
      <x:c r="E95" s="42" t="n">
        <x:f>IF(C95&lt;=0,0,C95*'Credit Card Payoff Calculator'!B98/12)</x:f>
        <x:v>0</x:v>
      </x:c>
      <x:c r="F95" s="42" t="n">
        <x:f>MAX(D95-E95,0)</x:f>
        <x:v>0</x:v>
      </x:c>
      <x:c r="G95" s="42" t="n">
        <x:f>MAX(C95-F95,0)</x:f>
        <x:v>0</x:v>
      </x:c>
      <x:c r="H95" s="126" t="n">
        <x:f>H94+E95</x:f>
        <x:v>24557682.301736113</x:v>
      </x:c>
    </x:row>
    <x:row r="96">
      <x:c r="A96" s="73" t="n">
        <x:f>A95+1</x:f>
        <x:v>91</x:v>
      </x:c>
      <x:c r="B96" s="121" t="n">
        <x:f>EDATE(B95,1)</x:f>
        <x:v>48972</x:v>
      </x:c>
      <x:c r="C96" s="42" t="n">
        <x:f>G95</x:f>
        <x:v>0</x:v>
      </x:c>
      <x:c r="D96" s="42" t="n">
        <x:f>IF(C96&lt;=0,0,MIN('Credit Card Payoff Calculator'!G98,C96+C96*'Credit Card Payoff Calculator'!B99/12))</x:f>
        <x:v>0</x:v>
      </x:c>
      <x:c r="E96" s="42" t="n">
        <x:f>IF(C96&lt;=0,0,C96*'Credit Card Payoff Calculator'!B99/12)</x:f>
        <x:v>0</x:v>
      </x:c>
      <x:c r="F96" s="42" t="n">
        <x:f>MAX(D96-E96,0)</x:f>
        <x:v>0</x:v>
      </x:c>
      <x:c r="G96" s="42" t="n">
        <x:f>MAX(C96-F96,0)</x:f>
        <x:v>0</x:v>
      </x:c>
      <x:c r="H96" s="126" t="n">
        <x:f>H95+E96</x:f>
        <x:v>24557682.301736113</x:v>
      </x:c>
    </x:row>
    <x:row r="97">
      <x:c r="A97" s="73" t="n">
        <x:f>A96+1</x:f>
        <x:v>92</x:v>
      </x:c>
      <x:c r="B97" s="121" t="n">
        <x:f>EDATE(B96,1)</x:f>
        <x:v>49003</x:v>
      </x:c>
      <x:c r="C97" s="42" t="n">
        <x:f>G96</x:f>
        <x:v>0</x:v>
      </x:c>
      <x:c r="D97" s="42" t="n">
        <x:f>IF(C97&lt;=0,0,MIN('Credit Card Payoff Calculator'!G99,C97+C97*'Credit Card Payoff Calculator'!B100/12))</x:f>
        <x:v>0</x:v>
      </x:c>
      <x:c r="E97" s="42" t="n">
        <x:f>IF(C97&lt;=0,0,C97*'Credit Card Payoff Calculator'!B100/12)</x:f>
        <x:v>0</x:v>
      </x:c>
      <x:c r="F97" s="42" t="n">
        <x:f>MAX(D97-E97,0)</x:f>
        <x:v>0</x:v>
      </x:c>
      <x:c r="G97" s="42" t="n">
        <x:f>MAX(C97-F97,0)</x:f>
        <x:v>0</x:v>
      </x:c>
      <x:c r="H97" s="126" t="n">
        <x:f>H96+E97</x:f>
        <x:v>24557682.301736113</x:v>
      </x:c>
    </x:row>
    <x:row r="98">
      <x:c r="A98" s="73" t="n">
        <x:f>A97+1</x:f>
        <x:v>93</x:v>
      </x:c>
      <x:c r="B98" s="121" t="n">
        <x:f>EDATE(B97,1)</x:f>
        <x:v>49031</x:v>
      </x:c>
      <x:c r="C98" s="42" t="n">
        <x:f>G97</x:f>
        <x:v>0</x:v>
      </x:c>
      <x:c r="D98" s="42" t="n">
        <x:f>IF(C98&lt;=0,0,MIN('Credit Card Payoff Calculator'!G100,C98+C98*'Credit Card Payoff Calculator'!B101/12))</x:f>
        <x:v>0</x:v>
      </x:c>
      <x:c r="E98" s="42" t="n">
        <x:f>IF(C98&lt;=0,0,C98*'Credit Card Payoff Calculator'!B101/12)</x:f>
        <x:v>0</x:v>
      </x:c>
      <x:c r="F98" s="42" t="n">
        <x:f>MAX(D98-E98,0)</x:f>
        <x:v>0</x:v>
      </x:c>
      <x:c r="G98" s="42" t="n">
        <x:f>MAX(C98-F98,0)</x:f>
        <x:v>0</x:v>
      </x:c>
      <x:c r="H98" s="126" t="n">
        <x:f>H97+E98</x:f>
        <x:v>24557682.301736113</x:v>
      </x:c>
    </x:row>
    <x:row r="99">
      <x:c r="A99" s="73" t="n">
        <x:f>A98+1</x:f>
        <x:v>94</x:v>
      </x:c>
      <x:c r="B99" s="121" t="n">
        <x:f>EDATE(B98,1)</x:f>
        <x:v>49062</x:v>
      </x:c>
      <x:c r="C99" s="42" t="n">
        <x:f>G98</x:f>
        <x:v>0</x:v>
      </x:c>
      <x:c r="D99" s="42" t="n">
        <x:f>IF(C99&lt;=0,0,MIN('Credit Card Payoff Calculator'!G101,C99+C99*'Credit Card Payoff Calculator'!B102/12))</x:f>
        <x:v>0</x:v>
      </x:c>
      <x:c r="E99" s="42" t="n">
        <x:f>IF(C99&lt;=0,0,C99*'Credit Card Payoff Calculator'!B102/12)</x:f>
        <x:v>0</x:v>
      </x:c>
      <x:c r="F99" s="42" t="n">
        <x:f>MAX(D99-E99,0)</x:f>
        <x:v>0</x:v>
      </x:c>
      <x:c r="G99" s="42" t="n">
        <x:f>MAX(C99-F99,0)</x:f>
        <x:v>0</x:v>
      </x:c>
      <x:c r="H99" s="126" t="n">
        <x:f>H98+E99</x:f>
        <x:v>24557682.301736113</x:v>
      </x:c>
    </x:row>
    <x:row r="100">
      <x:c r="A100" s="73" t="n">
        <x:f>A99+1</x:f>
        <x:v>95</x:v>
      </x:c>
      <x:c r="B100" s="121" t="n">
        <x:f>EDATE(B99,1)</x:f>
        <x:v>49092</x:v>
      </x:c>
      <x:c r="C100" s="42" t="n">
        <x:f>G99</x:f>
        <x:v>0</x:v>
      </x:c>
      <x:c r="D100" s="42" t="n">
        <x:f>IF(C100&lt;=0,0,MIN('Credit Card Payoff Calculator'!G102,C100+C100*'Credit Card Payoff Calculator'!B103/12))</x:f>
        <x:v>0</x:v>
      </x:c>
      <x:c r="E100" s="42" t="n">
        <x:f>IF(C100&lt;=0,0,C100*'Credit Card Payoff Calculator'!B103/12)</x:f>
        <x:v>0</x:v>
      </x:c>
      <x:c r="F100" s="42" t="n">
        <x:f>MAX(D100-E100,0)</x:f>
        <x:v>0</x:v>
      </x:c>
      <x:c r="G100" s="42" t="n">
        <x:f>MAX(C100-F100,0)</x:f>
        <x:v>0</x:v>
      </x:c>
      <x:c r="H100" s="126" t="n">
        <x:f>H99+E100</x:f>
        <x:v>24557682.301736113</x:v>
      </x:c>
    </x:row>
    <x:row r="101">
      <x:c r="A101" s="73" t="n">
        <x:f>A100+1</x:f>
        <x:v>96</x:v>
      </x:c>
      <x:c r="B101" s="121" t="n">
        <x:f>EDATE(B100,1)</x:f>
        <x:v>49123</x:v>
      </x:c>
      <x:c r="C101" s="42" t="n">
        <x:f>G100</x:f>
        <x:v>0</x:v>
      </x:c>
      <x:c r="D101" s="42" t="n">
        <x:f>IF(C101&lt;=0,0,MIN('Credit Card Payoff Calculator'!G103,C101+C101*'Credit Card Payoff Calculator'!B104/12))</x:f>
        <x:v>0</x:v>
      </x:c>
      <x:c r="E101" s="42" t="n">
        <x:f>IF(C101&lt;=0,0,C101*'Credit Card Payoff Calculator'!B104/12)</x:f>
        <x:v>0</x:v>
      </x:c>
      <x:c r="F101" s="42" t="n">
        <x:f>MAX(D101-E101,0)</x:f>
        <x:v>0</x:v>
      </x:c>
      <x:c r="G101" s="42" t="n">
        <x:f>MAX(C101-F101,0)</x:f>
        <x:v>0</x:v>
      </x:c>
      <x:c r="H101" s="126" t="n">
        <x:f>H100+E101</x:f>
        <x:v>24557682.301736113</x:v>
      </x:c>
    </x:row>
    <x:row r="102">
      <x:c r="A102" s="73" t="n">
        <x:f>A101+1</x:f>
        <x:v>97</x:v>
      </x:c>
      <x:c r="B102" s="121" t="n">
        <x:f>EDATE(B101,1)</x:f>
        <x:v>49153</x:v>
      </x:c>
      <x:c r="C102" s="42" t="n">
        <x:f>G101</x:f>
        <x:v>0</x:v>
      </x:c>
      <x:c r="D102" s="42" t="n">
        <x:f>IF(C102&lt;=0,0,MIN('Credit Card Payoff Calculator'!G104,C102+C102*'Credit Card Payoff Calculator'!B105/12))</x:f>
        <x:v>0</x:v>
      </x:c>
      <x:c r="E102" s="42" t="n">
        <x:f>IF(C102&lt;=0,0,C102*'Credit Card Payoff Calculator'!B105/12)</x:f>
        <x:v>0</x:v>
      </x:c>
      <x:c r="F102" s="42" t="n">
        <x:f>MAX(D102-E102,0)</x:f>
        <x:v>0</x:v>
      </x:c>
      <x:c r="G102" s="42" t="n">
        <x:f>MAX(C102-F102,0)</x:f>
        <x:v>0</x:v>
      </x:c>
      <x:c r="H102" s="126" t="n">
        <x:f>H101+E102</x:f>
        <x:v>24557682.301736113</x:v>
      </x:c>
    </x:row>
    <x:row r="103">
      <x:c r="A103" s="73" t="n">
        <x:f>A102+1</x:f>
        <x:v>98</x:v>
      </x:c>
      <x:c r="B103" s="121" t="n">
        <x:f>EDATE(B102,1)</x:f>
        <x:v>49184</x:v>
      </x:c>
      <x:c r="C103" s="42" t="n">
        <x:f>G102</x:f>
        <x:v>0</x:v>
      </x:c>
      <x:c r="D103" s="42" t="n">
        <x:f>IF(C103&lt;=0,0,MIN('Credit Card Payoff Calculator'!G105,C103+C103*'Credit Card Payoff Calculator'!B106/12))</x:f>
        <x:v>0</x:v>
      </x:c>
      <x:c r="E103" s="42" t="n">
        <x:f>IF(C103&lt;=0,0,C103*'Credit Card Payoff Calculator'!B106/12)</x:f>
        <x:v>0</x:v>
      </x:c>
      <x:c r="F103" s="42" t="n">
        <x:f>MAX(D103-E103,0)</x:f>
        <x:v>0</x:v>
      </x:c>
      <x:c r="G103" s="42" t="n">
        <x:f>MAX(C103-F103,0)</x:f>
        <x:v>0</x:v>
      </x:c>
      <x:c r="H103" s="126" t="n">
        <x:f>H102+E103</x:f>
        <x:v>24557682.301736113</x:v>
      </x:c>
    </x:row>
    <x:row r="104">
      <x:c r="A104" s="73" t="n">
        <x:f>A103+1</x:f>
        <x:v>99</x:v>
      </x:c>
      <x:c r="B104" s="121" t="n">
        <x:f>EDATE(B103,1)</x:f>
        <x:v>49215</x:v>
      </x:c>
      <x:c r="C104" s="42" t="n">
        <x:f>G103</x:f>
        <x:v>0</x:v>
      </x:c>
      <x:c r="D104" s="42" t="n">
        <x:f>IF(C104&lt;=0,0,MIN('Credit Card Payoff Calculator'!G106,C104+C104*'Credit Card Payoff Calculator'!B107/12))</x:f>
        <x:v>0</x:v>
      </x:c>
      <x:c r="E104" s="42" t="n">
        <x:f>IF(C104&lt;=0,0,C104*'Credit Card Payoff Calculator'!B107/12)</x:f>
        <x:v>0</x:v>
      </x:c>
      <x:c r="F104" s="42" t="n">
        <x:f>MAX(D104-E104,0)</x:f>
        <x:v>0</x:v>
      </x:c>
      <x:c r="G104" s="42" t="n">
        <x:f>MAX(C104-F104,0)</x:f>
        <x:v>0</x:v>
      </x:c>
      <x:c r="H104" s="126" t="n">
        <x:f>H103+E104</x:f>
        <x:v>24557682.301736113</x:v>
      </x:c>
    </x:row>
    <x:row r="105">
      <x:c r="A105" s="73" t="n">
        <x:f>A104+1</x:f>
        <x:v>100</x:v>
      </x:c>
      <x:c r="B105" s="121" t="n">
        <x:f>EDATE(B104,1)</x:f>
        <x:v>49245</x:v>
      </x:c>
      <x:c r="C105" s="42" t="n">
        <x:f>G104</x:f>
        <x:v>0</x:v>
      </x:c>
      <x:c r="D105" s="42" t="n">
        <x:f>IF(C105&lt;=0,0,MIN('Credit Card Payoff Calculator'!G107,C105+C105*'Credit Card Payoff Calculator'!B108/12))</x:f>
        <x:v>0</x:v>
      </x:c>
      <x:c r="E105" s="42" t="n">
        <x:f>IF(C105&lt;=0,0,C105*'Credit Card Payoff Calculator'!B108/12)</x:f>
        <x:v>0</x:v>
      </x:c>
      <x:c r="F105" s="42" t="n">
        <x:f>MAX(D105-E105,0)</x:f>
        <x:v>0</x:v>
      </x:c>
      <x:c r="G105" s="42" t="n">
        <x:f>MAX(C105-F105,0)</x:f>
        <x:v>0</x:v>
      </x:c>
      <x:c r="H105" s="126" t="n">
        <x:f>H104+E105</x:f>
        <x:v>24557682.301736113</x:v>
      </x:c>
    </x:row>
    <x:row r="106">
      <x:c r="A106" s="73" t="n">
        <x:f>A105+1</x:f>
        <x:v>101</x:v>
      </x:c>
      <x:c r="B106" s="121" t="n">
        <x:f>EDATE(B105,1)</x:f>
        <x:v>49276</x:v>
      </x:c>
      <x:c r="C106" s="42" t="n">
        <x:f>G105</x:f>
        <x:v>0</x:v>
      </x:c>
      <x:c r="D106" s="42" t="n">
        <x:f>IF(C106&lt;=0,0,MIN('Credit Card Payoff Calculator'!G108,C106+C106*'Credit Card Payoff Calculator'!B109/12))</x:f>
        <x:v>0</x:v>
      </x:c>
      <x:c r="E106" s="42" t="n">
        <x:f>IF(C106&lt;=0,0,C106*'Credit Card Payoff Calculator'!B109/12)</x:f>
        <x:v>0</x:v>
      </x:c>
      <x:c r="F106" s="42" t="n">
        <x:f>MAX(D106-E106,0)</x:f>
        <x:v>0</x:v>
      </x:c>
      <x:c r="G106" s="42" t="n">
        <x:f>MAX(C106-F106,0)</x:f>
        <x:v>0</x:v>
      </x:c>
      <x:c r="H106" s="126" t="n">
        <x:f>H105+E106</x:f>
        <x:v>24557682.301736113</x:v>
      </x:c>
    </x:row>
    <x:row r="107">
      <x:c r="A107" s="73" t="n">
        <x:f>A106+1</x:f>
        <x:v>102</x:v>
      </x:c>
      <x:c r="B107" s="121" t="n">
        <x:f>EDATE(B106,1)</x:f>
        <x:v>49306</x:v>
      </x:c>
      <x:c r="C107" s="42" t="n">
        <x:f>G106</x:f>
        <x:v>0</x:v>
      </x:c>
      <x:c r="D107" s="42" t="n">
        <x:f>IF(C107&lt;=0,0,MIN('Credit Card Payoff Calculator'!G109,C107+C107*'Credit Card Payoff Calculator'!B110/12))</x:f>
        <x:v>0</x:v>
      </x:c>
      <x:c r="E107" s="42" t="n">
        <x:f>IF(C107&lt;=0,0,C107*'Credit Card Payoff Calculator'!B110/12)</x:f>
        <x:v>0</x:v>
      </x:c>
      <x:c r="F107" s="42" t="n">
        <x:f>MAX(D107-E107,0)</x:f>
        <x:v>0</x:v>
      </x:c>
      <x:c r="G107" s="42" t="n">
        <x:f>MAX(C107-F107,0)</x:f>
        <x:v>0</x:v>
      </x:c>
      <x:c r="H107" s="126" t="n">
        <x:f>H106+E107</x:f>
        <x:v>24557682.301736113</x:v>
      </x:c>
    </x:row>
    <x:row r="108">
      <x:c r="A108" s="73" t="n">
        <x:f>A107+1</x:f>
        <x:v>103</x:v>
      </x:c>
      <x:c r="B108" s="121" t="n">
        <x:f>EDATE(B107,1)</x:f>
        <x:v>49337</x:v>
      </x:c>
      <x:c r="C108" s="42" t="n">
        <x:f>G107</x:f>
        <x:v>0</x:v>
      </x:c>
      <x:c r="D108" s="42" t="n">
        <x:f>IF(C108&lt;=0,0,MIN('Credit Card Payoff Calculator'!G110,C108+C108*'Credit Card Payoff Calculator'!B111/12))</x:f>
        <x:v>0</x:v>
      </x:c>
      <x:c r="E108" s="42" t="n">
        <x:f>IF(C108&lt;=0,0,C108*'Credit Card Payoff Calculator'!B111/12)</x:f>
        <x:v>0</x:v>
      </x:c>
      <x:c r="F108" s="42" t="n">
        <x:f>MAX(D108-E108,0)</x:f>
        <x:v>0</x:v>
      </x:c>
      <x:c r="G108" s="42" t="n">
        <x:f>MAX(C108-F108,0)</x:f>
        <x:v>0</x:v>
      </x:c>
      <x:c r="H108" s="126" t="n">
        <x:f>H107+E108</x:f>
        <x:v>24557682.301736113</x:v>
      </x:c>
    </x:row>
    <x:row r="109">
      <x:c r="A109" s="73" t="n">
        <x:f>A108+1</x:f>
        <x:v>104</x:v>
      </x:c>
      <x:c r="B109" s="121" t="n">
        <x:f>EDATE(B108,1)</x:f>
        <x:v>49368</x:v>
      </x:c>
      <x:c r="C109" s="42" t="n">
        <x:f>G108</x:f>
        <x:v>0</x:v>
      </x:c>
      <x:c r="D109" s="42" t="n">
        <x:f>IF(C109&lt;=0,0,MIN('Credit Card Payoff Calculator'!G111,C109+C109*'Credit Card Payoff Calculator'!B112/12))</x:f>
        <x:v>0</x:v>
      </x:c>
      <x:c r="E109" s="42" t="n">
        <x:f>IF(C109&lt;=0,0,C109*'Credit Card Payoff Calculator'!B112/12)</x:f>
        <x:v>0</x:v>
      </x:c>
      <x:c r="F109" s="42" t="n">
        <x:f>MAX(D109-E109,0)</x:f>
        <x:v>0</x:v>
      </x:c>
      <x:c r="G109" s="42" t="n">
        <x:f>MAX(C109-F109,0)</x:f>
        <x:v>0</x:v>
      </x:c>
      <x:c r="H109" s="126" t="n">
        <x:f>H108+E109</x:f>
        <x:v>24557682.301736113</x:v>
      </x:c>
    </x:row>
    <x:row r="110">
      <x:c r="A110" s="73" t="n">
        <x:f>A109+1</x:f>
        <x:v>105</x:v>
      </x:c>
      <x:c r="B110" s="121" t="n">
        <x:f>EDATE(B109,1)</x:f>
        <x:v>49396</x:v>
      </x:c>
      <x:c r="C110" s="42" t="n">
        <x:f>G109</x:f>
        <x:v>0</x:v>
      </x:c>
      <x:c r="D110" s="42" t="n">
        <x:f>IF(C110&lt;=0,0,MIN('Credit Card Payoff Calculator'!G112,C110+C110*'Credit Card Payoff Calculator'!B113/12))</x:f>
        <x:v>0</x:v>
      </x:c>
      <x:c r="E110" s="42" t="n">
        <x:f>IF(C110&lt;=0,0,C110*'Credit Card Payoff Calculator'!B113/12)</x:f>
        <x:v>0</x:v>
      </x:c>
      <x:c r="F110" s="42" t="n">
        <x:f>MAX(D110-E110,0)</x:f>
        <x:v>0</x:v>
      </x:c>
      <x:c r="G110" s="42" t="n">
        <x:f>MAX(C110-F110,0)</x:f>
        <x:v>0</x:v>
      </x:c>
      <x:c r="H110" s="126" t="n">
        <x:f>H109+E110</x:f>
        <x:v>24557682.301736113</x:v>
      </x:c>
    </x:row>
    <x:row r="111">
      <x:c r="A111" s="73" t="n">
        <x:f>A110+1</x:f>
        <x:v>106</x:v>
      </x:c>
      <x:c r="B111" s="121" t="n">
        <x:f>EDATE(B110,1)</x:f>
        <x:v>49427</x:v>
      </x:c>
      <x:c r="C111" s="42" t="n">
        <x:f>G110</x:f>
        <x:v>0</x:v>
      </x:c>
      <x:c r="D111" s="42" t="n">
        <x:f>IF(C111&lt;=0,0,MIN('Credit Card Payoff Calculator'!G113,C111+C111*'Credit Card Payoff Calculator'!B114/12))</x:f>
        <x:v>0</x:v>
      </x:c>
      <x:c r="E111" s="42" t="n">
        <x:f>IF(C111&lt;=0,0,C111*'Credit Card Payoff Calculator'!B114/12)</x:f>
        <x:v>0</x:v>
      </x:c>
      <x:c r="F111" s="42" t="n">
        <x:f>MAX(D111-E111,0)</x:f>
        <x:v>0</x:v>
      </x:c>
      <x:c r="G111" s="42" t="n">
        <x:f>MAX(C111-F111,0)</x:f>
        <x:v>0</x:v>
      </x:c>
      <x:c r="H111" s="126" t="n">
        <x:f>H110+E111</x:f>
        <x:v>24557682.301736113</x:v>
      </x:c>
    </x:row>
    <x:row r="112">
      <x:c r="A112" s="73" t="n">
        <x:f>A111+1</x:f>
        <x:v>107</x:v>
      </x:c>
      <x:c r="B112" s="121" t="n">
        <x:f>EDATE(B111,1)</x:f>
        <x:v>49457</x:v>
      </x:c>
      <x:c r="C112" s="42" t="n">
        <x:f>G111</x:f>
        <x:v>0</x:v>
      </x:c>
      <x:c r="D112" s="42" t="n">
        <x:f>IF(C112&lt;=0,0,MIN('Credit Card Payoff Calculator'!G114,C112+C112*'Credit Card Payoff Calculator'!B115/12))</x:f>
        <x:v>0</x:v>
      </x:c>
      <x:c r="E112" s="42" t="n">
        <x:f>IF(C112&lt;=0,0,C112*'Credit Card Payoff Calculator'!B115/12)</x:f>
        <x:v>0</x:v>
      </x:c>
      <x:c r="F112" s="42" t="n">
        <x:f>MAX(D112-E112,0)</x:f>
        <x:v>0</x:v>
      </x:c>
      <x:c r="G112" s="42" t="n">
        <x:f>MAX(C112-F112,0)</x:f>
        <x:v>0</x:v>
      </x:c>
      <x:c r="H112" s="126" t="n">
        <x:f>H111+E112</x:f>
        <x:v>24557682.301736113</x:v>
      </x:c>
    </x:row>
    <x:row r="113">
      <x:c r="A113" s="73" t="n">
        <x:f>A112+1</x:f>
        <x:v>108</x:v>
      </x:c>
      <x:c r="B113" s="121" t="n">
        <x:f>EDATE(B112,1)</x:f>
        <x:v>49488</x:v>
      </x:c>
      <x:c r="C113" s="42" t="n">
        <x:f>G112</x:f>
        <x:v>0</x:v>
      </x:c>
      <x:c r="D113" s="42" t="n">
        <x:f>IF(C113&lt;=0,0,MIN('Credit Card Payoff Calculator'!G115,C113+C113*'Credit Card Payoff Calculator'!B116/12))</x:f>
        <x:v>0</x:v>
      </x:c>
      <x:c r="E113" s="42" t="n">
        <x:f>IF(C113&lt;=0,0,C113*'Credit Card Payoff Calculator'!B116/12)</x:f>
        <x:v>0</x:v>
      </x:c>
      <x:c r="F113" s="42" t="n">
        <x:f>MAX(D113-E113,0)</x:f>
        <x:v>0</x:v>
      </x:c>
      <x:c r="G113" s="42" t="n">
        <x:f>MAX(C113-F113,0)</x:f>
        <x:v>0</x:v>
      </x:c>
      <x:c r="H113" s="126" t="n">
        <x:f>H112+E113</x:f>
        <x:v>24557682.301736113</x:v>
      </x:c>
    </x:row>
    <x:row r="114">
      <x:c r="A114" s="73" t="n">
        <x:f>A113+1</x:f>
        <x:v>109</x:v>
      </x:c>
      <x:c r="B114" s="121" t="n">
        <x:f>EDATE(B113,1)</x:f>
        <x:v>49518</x:v>
      </x:c>
      <x:c r="C114" s="42" t="n">
        <x:f>G113</x:f>
        <x:v>0</x:v>
      </x:c>
      <x:c r="D114" s="42" t="n">
        <x:f>IF(C114&lt;=0,0,MIN('Credit Card Payoff Calculator'!G116,C114+C114*'Credit Card Payoff Calculator'!B117/12))</x:f>
        <x:v>0</x:v>
      </x:c>
      <x:c r="E114" s="42" t="n">
        <x:f>IF(C114&lt;=0,0,C114*'Credit Card Payoff Calculator'!B117/12)</x:f>
        <x:v>0</x:v>
      </x:c>
      <x:c r="F114" s="42" t="n">
        <x:f>MAX(D114-E114,0)</x:f>
        <x:v>0</x:v>
      </x:c>
      <x:c r="G114" s="42" t="n">
        <x:f>MAX(C114-F114,0)</x:f>
        <x:v>0</x:v>
      </x:c>
      <x:c r="H114" s="126" t="n">
        <x:f>H113+E114</x:f>
        <x:v>24557682.301736113</x:v>
      </x:c>
    </x:row>
    <x:row r="115">
      <x:c r="A115" s="73" t="n">
        <x:f>A114+1</x:f>
        <x:v>110</x:v>
      </x:c>
      <x:c r="B115" s="121" t="n">
        <x:f>EDATE(B114,1)</x:f>
        <x:v>49549</x:v>
      </x:c>
      <x:c r="C115" s="42" t="n">
        <x:f>G114</x:f>
        <x:v>0</x:v>
      </x:c>
      <x:c r="D115" s="42" t="n">
        <x:f>IF(C115&lt;=0,0,MIN('Credit Card Payoff Calculator'!G117,C115+C115*'Credit Card Payoff Calculator'!B118/12))</x:f>
        <x:v>0</x:v>
      </x:c>
      <x:c r="E115" s="42" t="n">
        <x:f>IF(C115&lt;=0,0,C115*'Credit Card Payoff Calculator'!B118/12)</x:f>
        <x:v>0</x:v>
      </x:c>
      <x:c r="F115" s="42" t="n">
        <x:f>MAX(D115-E115,0)</x:f>
        <x:v>0</x:v>
      </x:c>
      <x:c r="G115" s="42" t="n">
        <x:f>MAX(C115-F115,0)</x:f>
        <x:v>0</x:v>
      </x:c>
      <x:c r="H115" s="126" t="n">
        <x:f>H114+E115</x:f>
        <x:v>24557682.301736113</x:v>
      </x:c>
    </x:row>
    <x:row r="116">
      <x:c r="A116" s="73" t="n">
        <x:f>A115+1</x:f>
        <x:v>111</x:v>
      </x:c>
      <x:c r="B116" s="121" t="n">
        <x:f>EDATE(B115,1)</x:f>
        <x:v>49580</x:v>
      </x:c>
      <x:c r="C116" s="42" t="n">
        <x:f>G115</x:f>
        <x:v>0</x:v>
      </x:c>
      <x:c r="D116" s="42" t="n">
        <x:f>IF(C116&lt;=0,0,MIN('Credit Card Payoff Calculator'!G118,C116+C116*'Credit Card Payoff Calculator'!B119/12))</x:f>
        <x:v>0</x:v>
      </x:c>
      <x:c r="E116" s="42" t="n">
        <x:f>IF(C116&lt;=0,0,C116*'Credit Card Payoff Calculator'!B119/12)</x:f>
        <x:v>0</x:v>
      </x:c>
      <x:c r="F116" s="42" t="n">
        <x:f>MAX(D116-E116,0)</x:f>
        <x:v>0</x:v>
      </x:c>
      <x:c r="G116" s="42" t="n">
        <x:f>MAX(C116-F116,0)</x:f>
        <x:v>0</x:v>
      </x:c>
      <x:c r="H116" s="126" t="n">
        <x:f>H115+E116</x:f>
        <x:v>24557682.301736113</x:v>
      </x:c>
    </x:row>
    <x:row r="117">
      <x:c r="A117" s="73" t="n">
        <x:f>A116+1</x:f>
        <x:v>112</x:v>
      </x:c>
      <x:c r="B117" s="121" t="n">
        <x:f>EDATE(B116,1)</x:f>
        <x:v>49610</x:v>
      </x:c>
      <x:c r="C117" s="42" t="n">
        <x:f>G116</x:f>
        <x:v>0</x:v>
      </x:c>
      <x:c r="D117" s="42" t="n">
        <x:f>IF(C117&lt;=0,0,MIN('Credit Card Payoff Calculator'!G119,C117+C117*'Credit Card Payoff Calculator'!B120/12))</x:f>
        <x:v>0</x:v>
      </x:c>
      <x:c r="E117" s="42" t="n">
        <x:f>IF(C117&lt;=0,0,C117*'Credit Card Payoff Calculator'!B120/12)</x:f>
        <x:v>0</x:v>
      </x:c>
      <x:c r="F117" s="42" t="n">
        <x:f>MAX(D117-E117,0)</x:f>
        <x:v>0</x:v>
      </x:c>
      <x:c r="G117" s="42" t="n">
        <x:f>MAX(C117-F117,0)</x:f>
        <x:v>0</x:v>
      </x:c>
      <x:c r="H117" s="126" t="n">
        <x:f>H116+E117</x:f>
        <x:v>24557682.301736113</x:v>
      </x:c>
    </x:row>
    <x:row r="118">
      <x:c r="A118" s="73" t="n">
        <x:f>A117+1</x:f>
        <x:v>113</x:v>
      </x:c>
      <x:c r="B118" s="121" t="n">
        <x:f>EDATE(B117,1)</x:f>
        <x:v>49641</x:v>
      </x:c>
      <x:c r="C118" s="42" t="n">
        <x:f>G117</x:f>
        <x:v>0</x:v>
      </x:c>
      <x:c r="D118" s="42" t="n">
        <x:f>IF(C118&lt;=0,0,MIN('Credit Card Payoff Calculator'!G120,C118+C118*'Credit Card Payoff Calculator'!B121/12))</x:f>
        <x:v>0</x:v>
      </x:c>
      <x:c r="E118" s="42" t="n">
        <x:f>IF(C118&lt;=0,0,C118*'Credit Card Payoff Calculator'!B121/12)</x:f>
        <x:v>0</x:v>
      </x:c>
      <x:c r="F118" s="42" t="n">
        <x:f>MAX(D118-E118,0)</x:f>
        <x:v>0</x:v>
      </x:c>
      <x:c r="G118" s="42" t="n">
        <x:f>MAX(C118-F118,0)</x:f>
        <x:v>0</x:v>
      </x:c>
      <x:c r="H118" s="126" t="n">
        <x:f>H117+E118</x:f>
        <x:v>24557682.301736113</x:v>
      </x:c>
    </x:row>
    <x:row r="119">
      <x:c r="A119" s="73" t="n">
        <x:f>A118+1</x:f>
        <x:v>114</x:v>
      </x:c>
      <x:c r="B119" s="121" t="n">
        <x:f>EDATE(B118,1)</x:f>
        <x:v>49671</x:v>
      </x:c>
      <x:c r="C119" s="42" t="n">
        <x:f>G118</x:f>
        <x:v>0</x:v>
      </x:c>
      <x:c r="D119" s="42" t="n">
        <x:f>IF(C119&lt;=0,0,MIN('Credit Card Payoff Calculator'!G121,C119+C119*'Credit Card Payoff Calculator'!B122/12))</x:f>
        <x:v>0</x:v>
      </x:c>
      <x:c r="E119" s="42" t="n">
        <x:f>IF(C119&lt;=0,0,C119*'Credit Card Payoff Calculator'!B122/12)</x:f>
        <x:v>0</x:v>
      </x:c>
      <x:c r="F119" s="42" t="n">
        <x:f>MAX(D119-E119,0)</x:f>
        <x:v>0</x:v>
      </x:c>
      <x:c r="G119" s="42" t="n">
        <x:f>MAX(C119-F119,0)</x:f>
        <x:v>0</x:v>
      </x:c>
      <x:c r="H119" s="126" t="n">
        <x:f>H118+E119</x:f>
        <x:v>24557682.301736113</x:v>
      </x:c>
    </x:row>
    <x:row r="120">
      <x:c r="A120" s="73" t="n">
        <x:f>A119+1</x:f>
        <x:v>115</x:v>
      </x:c>
      <x:c r="B120" s="121" t="n">
        <x:f>EDATE(B119,1)</x:f>
        <x:v>49702</x:v>
      </x:c>
      <x:c r="C120" s="42" t="n">
        <x:f>G119</x:f>
        <x:v>0</x:v>
      </x:c>
      <x:c r="D120" s="42" t="n">
        <x:f>IF(C120&lt;=0,0,MIN('Credit Card Payoff Calculator'!G122,C120+C120*'Credit Card Payoff Calculator'!B123/12))</x:f>
        <x:v>0</x:v>
      </x:c>
      <x:c r="E120" s="42" t="n">
        <x:f>IF(C120&lt;=0,0,C120*'Credit Card Payoff Calculator'!B123/12)</x:f>
        <x:v>0</x:v>
      </x:c>
      <x:c r="F120" s="42" t="n">
        <x:f>MAX(D120-E120,0)</x:f>
        <x:v>0</x:v>
      </x:c>
      <x:c r="G120" s="42" t="n">
        <x:f>MAX(C120-F120,0)</x:f>
        <x:v>0</x:v>
      </x:c>
      <x:c r="H120" s="126" t="n">
        <x:f>H119+E120</x:f>
        <x:v>24557682.301736113</x:v>
      </x:c>
    </x:row>
    <x:row r="121">
      <x:c r="A121" s="73" t="n">
        <x:f>A120+1</x:f>
        <x:v>116</x:v>
      </x:c>
      <x:c r="B121" s="121" t="n">
        <x:f>EDATE(B120,1)</x:f>
        <x:v>49733</x:v>
      </x:c>
      <x:c r="C121" s="42" t="n">
        <x:f>G120</x:f>
        <x:v>0</x:v>
      </x:c>
      <x:c r="D121" s="42" t="n">
        <x:f>IF(C121&lt;=0,0,MIN('Credit Card Payoff Calculator'!G123,C121+C121*'Credit Card Payoff Calculator'!B124/12))</x:f>
        <x:v>0</x:v>
      </x:c>
      <x:c r="E121" s="42" t="n">
        <x:f>IF(C121&lt;=0,0,C121*'Credit Card Payoff Calculator'!B124/12)</x:f>
        <x:v>0</x:v>
      </x:c>
      <x:c r="F121" s="42" t="n">
        <x:f>MAX(D121-E121,0)</x:f>
        <x:v>0</x:v>
      </x:c>
      <x:c r="G121" s="42" t="n">
        <x:f>MAX(C121-F121,0)</x:f>
        <x:v>0</x:v>
      </x:c>
      <x:c r="H121" s="126" t="n">
        <x:f>H120+E121</x:f>
        <x:v>24557682.301736113</x:v>
      </x:c>
    </x:row>
    <x:row r="122">
      <x:c r="A122" s="73" t="n">
        <x:f>A121+1</x:f>
        <x:v>117</x:v>
      </x:c>
      <x:c r="B122" s="121" t="n">
        <x:f>EDATE(B121,1)</x:f>
        <x:v>49762</x:v>
      </x:c>
      <x:c r="C122" s="42" t="n">
        <x:f>G121</x:f>
        <x:v>0</x:v>
      </x:c>
      <x:c r="D122" s="42" t="n">
        <x:f>IF(C122&lt;=0,0,MIN('Credit Card Payoff Calculator'!G124,C122+C122*'Credit Card Payoff Calculator'!B125/12))</x:f>
        <x:v>0</x:v>
      </x:c>
      <x:c r="E122" s="42" t="n">
        <x:f>IF(C122&lt;=0,0,C122*'Credit Card Payoff Calculator'!B125/12)</x:f>
        <x:v>0</x:v>
      </x:c>
      <x:c r="F122" s="42" t="n">
        <x:f>MAX(D122-E122,0)</x:f>
        <x:v>0</x:v>
      </x:c>
      <x:c r="G122" s="42" t="n">
        <x:f>MAX(C122-F122,0)</x:f>
        <x:v>0</x:v>
      </x:c>
      <x:c r="H122" s="126" t="n">
        <x:f>H121+E122</x:f>
        <x:v>24557682.301736113</x:v>
      </x:c>
    </x:row>
    <x:row r="123">
      <x:c r="A123" s="73" t="n">
        <x:f>A122+1</x:f>
        <x:v>118</x:v>
      </x:c>
      <x:c r="B123" s="121" t="n">
        <x:f>EDATE(B122,1)</x:f>
        <x:v>49793</x:v>
      </x:c>
      <x:c r="C123" s="42" t="n">
        <x:f>G122</x:f>
        <x:v>0</x:v>
      </x:c>
      <x:c r="D123" s="42" t="n">
        <x:f>IF(C123&lt;=0,0,MIN('Credit Card Payoff Calculator'!G125,C123+C123*'Credit Card Payoff Calculator'!B126/12))</x:f>
        <x:v>0</x:v>
      </x:c>
      <x:c r="E123" s="42" t="n">
        <x:f>IF(C123&lt;=0,0,C123*'Credit Card Payoff Calculator'!B126/12)</x:f>
        <x:v>0</x:v>
      </x:c>
      <x:c r="F123" s="42" t="n">
        <x:f>MAX(D123-E123,0)</x:f>
        <x:v>0</x:v>
      </x:c>
      <x:c r="G123" s="42" t="n">
        <x:f>MAX(C123-F123,0)</x:f>
        <x:v>0</x:v>
      </x:c>
      <x:c r="H123" s="126" t="n">
        <x:f>H122+E123</x:f>
        <x:v>24557682.301736113</x:v>
      </x:c>
    </x:row>
    <x:row r="124">
      <x:c r="A124" s="73" t="n">
        <x:f>A123+1</x:f>
        <x:v>119</x:v>
      </x:c>
      <x:c r="B124" s="121" t="n">
        <x:f>EDATE(B123,1)</x:f>
        <x:v>49823</x:v>
      </x:c>
      <x:c r="C124" s="42" t="n">
        <x:f>G123</x:f>
        <x:v>0</x:v>
      </x:c>
      <x:c r="D124" s="42" t="n">
        <x:f>IF(C124&lt;=0,0,MIN('Credit Card Payoff Calculator'!G126,C124+C124*'Credit Card Payoff Calculator'!B127/12))</x:f>
        <x:v>0</x:v>
      </x:c>
      <x:c r="E124" s="42" t="n">
        <x:f>IF(C124&lt;=0,0,C124*'Credit Card Payoff Calculator'!B127/12)</x:f>
        <x:v>0</x:v>
      </x:c>
      <x:c r="F124" s="42" t="n">
        <x:f>MAX(D124-E124,0)</x:f>
        <x:v>0</x:v>
      </x:c>
      <x:c r="G124" s="42" t="n">
        <x:f>MAX(C124-F124,0)</x:f>
        <x:v>0</x:v>
      </x:c>
      <x:c r="H124" s="126" t="n">
        <x:f>H123+E124</x:f>
        <x:v>24557682.301736113</x:v>
      </x:c>
    </x:row>
    <x:row r="125">
      <x:c r="A125" s="76" t="n">
        <x:f>A124+1</x:f>
        <x:v>120</x:v>
      </x:c>
      <x:c r="B125" s="127" t="n">
        <x:f>EDATE(B124,1)</x:f>
        <x:v>49854</x:v>
      </x:c>
      <x:c r="C125" s="91" t="n">
        <x:f>G124</x:f>
        <x:v>0</x:v>
      </x:c>
      <x:c r="D125" s="91" t="n">
        <x:f>IF(C125&lt;=0,0,MIN('Credit Card Payoff Calculator'!G127,C125+C125*'Credit Card Payoff Calculator'!B128/12))</x:f>
        <x:v>0</x:v>
      </x:c>
      <x:c r="E125" s="91" t="n">
        <x:f>IF(C125&lt;=0,0,C125*'Credit Card Payoff Calculator'!B128/12)</x:f>
        <x:v>0</x:v>
      </x:c>
      <x:c r="F125" s="91" t="n">
        <x:f>MAX(D125-E125,0)</x:f>
        <x:v>0</x:v>
      </x:c>
      <x:c r="G125" s="91" t="n">
        <x:f>MAX(C125-F125,0)</x:f>
        <x:v>0</x:v>
      </x:c>
      <x:c r="H125" s="128" t="n">
        <x:f>H124+E125</x:f>
        <x:v>24557682.301736113</x:v>
      </x:c>
    </x:row>
  </x:sheetData>
  <x:mergeCells>
    <x:mergeCell ref="A1:H2"/>
    <x:mergeCell ref="A3:H3"/>
  </x:mergeCells>
  <x:conditionalFormatting sqref="G6:G125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{2F9A923F-DB47-1C51-647A-B6D1E32E5F74}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481725994ba34cb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2F9A923F-DB47-1C51-647A-B6D1E32E5F74}">
            <x14:dataBar gradient="1">
              <x14:cfvo type="min"/>
              <x14:cfvo type="max"/>
              <x14:fillColor rgb="FFA02B93"/>
            </x14:dataBar>
          </x14:cfRule>
          <xm:sqref>G6:G125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109" t="str">
        <x:v>Payoff Scenario Summary</x:v>
      </x:c>
      <x:c r="B1" s="109"/>
      <x:c r="C1" s="109"/>
      <x:c r="D1" s="109"/>
      <x:c r="E1" s="109"/>
      <x:c r="F1" s="109"/>
      <x:c r="G1" s="109"/>
      <x:c r="H1" s="109"/>
    </x:row>
    <x:row r="2">
      <x:c r="A2" s="109"/>
      <x:c r="B2" s="109"/>
      <x:c r="C2" s="109"/>
      <x:c r="D2" s="109"/>
      <x:c r="E2" s="109"/>
      <x:c r="F2" s="109"/>
      <x:c r="G2" s="109"/>
      <x:c r="H2" s="109"/>
    </x:row>
    <x:row r="3">
      <x:c r="A3" s="114" t="str">
        <x:v>A simplified comparison of the payment strategies modeled in the calculator.</x:v>
      </x:c>
      <x:c r="B3" s="114"/>
      <x:c r="C3" s="114"/>
      <x:c r="D3" s="114"/>
      <x:c r="E3" s="114"/>
      <x:c r="F3" s="114"/>
      <x:c r="G3" s="114"/>
      <x:c r="H3" s="114"/>
    </x:row>
    <x:row r="5">
      <x:c r="A5" s="123" t="str">
        <x:v>Strategy</x:v>
      </x:c>
      <x:c r="B5" s="124" t="str">
        <x:v>Monthly Payment</x:v>
      </x:c>
      <x:c r="C5" s="124" t="str">
        <x:v>Months</x:v>
      </x:c>
      <x:c r="D5" s="124" t="str">
        <x:v>Payoff Date</x:v>
      </x:c>
      <x:c r="E5" s="124" t="str">
        <x:v>Total Interest</x:v>
      </x:c>
      <x:c r="F5" s="124" t="str">
        <x:v>Total Paid</x:v>
      </x:c>
      <x:c r="G5" s="124" t="str">
        <x:v>Interest Saved</x:v>
      </x:c>
      <x:c r="H5" s="125" t="str">
        <x:v>Status</x:v>
      </x:c>
    </x:row>
    <x:row r="6">
      <x:c r="A6" s="73" t="str">
        <x:v>Minimum Only</x:v>
      </x:c>
      <x:c r="B6" s="42" t="n">
        <x:f>'Credit Card Payoff Calculator'!B19</x:f>
        <x:v>175</x:v>
      </x:c>
      <x:c r="C6" s="44" t="n">
        <x:f>'Credit Card Payoff Calculator'!C19</x:f>
        <x:v>68.55052815159723</x:v>
      </x:c>
      <x:c r="D6" s="46" t="n">
        <x:f>'Credit Card Payoff Calculator'!D19</x:f>
        <x:v>48332</x:v>
      </x:c>
      <x:c r="E6" s="42" t="n">
        <x:f>'Credit Card Payoff Calculator'!E19</x:f>
        <x:v>5496.342426529516</x:v>
      </x:c>
      <x:c r="F6" s="42" t="n">
        <x:f>'Credit Card Payoff Calculator'!F19</x:f>
        <x:v>11996.342426529516</x:v>
      </x:c>
      <x:c r="G6" s="42" t="str">
        <x:f>'Credit Card Payoff Calculator'!I19</x:f>
        <x:v>After Target</x:v>
      </x:c>
      <x:c r="H6" s="75" t="n">
        <x:f>'Credit Card Payoff Calculator'!H19</x:f>
        <x:v>0</x:v>
      </x:c>
    </x:row>
    <x:row r="7">
      <x:c r="A7" s="73" t="str">
        <x:v>Minimum + Extra</x:v>
      </x:c>
      <x:c r="B7" s="42" t="n">
        <x:f>'Credit Card Payoff Calculator'!B20</x:f>
        <x:v>300</x:v>
      </x:c>
      <x:c r="C7" s="44" t="n">
        <x:f>'Credit Card Payoff Calculator'!C20</x:f>
        <x:v>28.678000689525735</x:v>
      </x:c>
      <x:c r="D7" s="46" t="n">
        <x:f>'Credit Card Payoff Calculator'!D20</x:f>
        <x:v>47115</x:v>
      </x:c>
      <x:c r="E7" s="42" t="n">
        <x:f>'Credit Card Payoff Calculator'!E20</x:f>
        <x:v>2103.400206857721</x:v>
      </x:c>
      <x:c r="F7" s="42" t="n">
        <x:f>'Credit Card Payoff Calculator'!F20</x:f>
        <x:v>8603.400206857721</x:v>
      </x:c>
      <x:c r="G7" s="42" t="str">
        <x:f>'Credit Card Payoff Calculator'!I20</x:f>
        <x:v>After Target</x:v>
      </x:c>
      <x:c r="H7" s="75" t="n">
        <x:f>'Credit Card Payoff Calculator'!H20</x:f>
        <x:v>3392.942219671795</x:v>
      </x:c>
    </x:row>
    <x:row r="8">
      <x:c r="A8" s="73" t="str">
        <x:v>Target Period</x:v>
      </x:c>
      <x:c r="B8" s="42" t="n">
        <x:f>'Credit Card Payoff Calculator'!B21</x:f>
        <x:v>343.629690950026</x:v>
      </x:c>
      <x:c r="C8" s="44" t="n">
        <x:f>'Credit Card Payoff Calculator'!C21</x:f>
        <x:v>24.00000000000005</x:v>
      </x:c>
      <x:c r="D8" s="46" t="n">
        <x:f>'Credit Card Payoff Calculator'!D21</x:f>
        <x:v>46993</x:v>
      </x:c>
      <x:c r="E8" s="42" t="n">
        <x:f>'Credit Card Payoff Calculator'!E21</x:f>
        <x:v>1747.1125828006407</x:v>
      </x:c>
      <x:c r="F8" s="42" t="n">
        <x:f>'Credit Card Payoff Calculator'!F21</x:f>
        <x:v>8247.11258280064</x:v>
      </x:c>
      <x:c r="G8" s="42" t="str">
        <x:f>'Credit Card Payoff Calculator'!I21</x:f>
        <x:v>Meets Target</x:v>
      </x:c>
      <x:c r="H8" s="75" t="n">
        <x:f>'Credit Card Payoff Calculator'!H21</x:f>
        <x:v>3749.2298437288755</x:v>
      </x:c>
    </x:row>
    <x:row r="9">
      <x:c r="A9" s="76" t="str">
        <x:v>Custom Payment</x:v>
      </x:c>
      <x:c r="B9" s="91" t="n">
        <x:f>'Credit Card Payoff Calculator'!B22</x:f>
        <x:v>400</x:v>
      </x:c>
      <x:c r="C9" s="98" t="n">
        <x:f>'Credit Card Payoff Calculator'!C22</x:f>
        <x:v>19.84606015885303</x:v>
      </x:c>
      <x:c r="D9" s="99" t="n">
        <x:f>'Credit Card Payoff Calculator'!D22</x:f>
        <x:v>46840</x:v>
      </x:c>
      <x:c r="E9" s="91" t="n">
        <x:f>'Credit Card Payoff Calculator'!E22</x:f>
        <x:v>1438.4240635412125</x:v>
      </x:c>
      <x:c r="F9" s="91" t="n">
        <x:f>'Credit Card Payoff Calculator'!F22</x:f>
        <x:v>7938.4240635412125</x:v>
      </x:c>
      <x:c r="G9" s="91" t="str">
        <x:f>'Credit Card Payoff Calculator'!I22</x:f>
        <x:v>Meets Target</x:v>
      </x:c>
      <x:c r="H9" s="79" t="n">
        <x:f>'Credit Card Payoff Calculator'!H22</x:f>
        <x:v>4057.9183629883037</x:v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3" hidden="0" customWidth="1"/>
    <x:col min="3" max="3" width="23" hidden="0" customWidth="1"/>
    <x:col min="4" max="4" width="21" hidden="0" customWidth="1"/>
    <x:col min="5" max="5" width="21" hidden="0" customWidth="1"/>
    <x:col min="6" max="6" width="21" hidden="0" customWidth="1"/>
  </x:cols>
  <x:sheetData>
    <x:row r="1">
      <x:c r="A1" s="109" t="str">
        <x:v>How to Use the Credit Card Payoff Calculator</x:v>
      </x:c>
      <x:c r="B1" s="109"/>
      <x:c r="C1" s="109"/>
      <x:c r="D1" s="109"/>
      <x:c r="E1" s="109"/>
      <x:c r="F1" s="109"/>
    </x:row>
    <x:row r="2">
      <x:c r="A2" s="109"/>
      <x:c r="B2" s="109"/>
      <x:c r="C2" s="109"/>
      <x:c r="D2" s="109"/>
      <x:c r="E2" s="109"/>
      <x:c r="F2" s="109"/>
    </x:row>
    <x:row r="4">
      <x:c r="A4" s="21" t="str">
        <x:v>Step</x:v>
      </x:c>
      <x:c r="B4" s="21" t="str">
        <x:v>What to Do</x:v>
      </x:c>
      <x:c r="C4" s="21" t="str">
        <x:v>Why It Matters</x:v>
      </x:c>
      <x:c r="D4" s="21" t="str"/>
      <x:c r="E4" s="21" t="str"/>
      <x:c r="F4" s="21" t="str"/>
    </x:row>
    <x:row r="5">
      <x:c r="A5" s="135" t="str">
        <x:v>1</x:v>
      </x:c>
      <x:c r="B5" s="135" t="str">
        <x:v>Enter the current balance and APR.</x:v>
      </x:c>
      <x:c r="C5" s="135" t="str">
        <x:v>Use the latest card information available.</x:v>
      </x:c>
      <x:c r="D5" s="135" t="str"/>
      <x:c r="E5" s="135" t="str"/>
      <x:c r="F5" s="135" t="str"/>
    </x:row>
    <x:row r="6">
      <x:c r="A6" s="135" t="str">
        <x:v>2</x:v>
      </x:c>
      <x:c r="B6" s="135" t="str">
        <x:v>Enter the required minimum payment.</x:v>
      </x:c>
      <x:c r="C6" s="135" t="str">
        <x:v>The minimum-only scenario uses this amount as a constant comparison.</x:v>
      </x:c>
      <x:c r="D6" s="135" t="str"/>
      <x:c r="E6" s="135" t="str"/>
      <x:c r="F6" s="135" t="str"/>
    </x:row>
    <x:row r="7">
      <x:c r="A7" s="135" t="str">
        <x:v>3</x:v>
      </x:c>
      <x:c r="B7" s="135" t="str">
        <x:v>Add an extra monthly payment.</x:v>
      </x:c>
      <x:c r="C7" s="135" t="str">
        <x:v>Additional principal can reduce payoff time and interest.</x:v>
      </x:c>
      <x:c r="D7" s="135" t="str"/>
      <x:c r="E7" s="135" t="str"/>
      <x:c r="F7" s="135" t="str"/>
    </x:row>
    <x:row r="8">
      <x:c r="A8" s="135" t="str">
        <x:v>4</x:v>
      </x:c>
      <x:c r="B8" s="135" t="str">
        <x:v>Choose a desired payoff period.</x:v>
      </x:c>
      <x:c r="C8" s="135" t="str">
        <x:v>The calculator estimates the monthly payment needed for that deadline.</x:v>
      </x:c>
      <x:c r="D8" s="135" t="str"/>
      <x:c r="E8" s="135" t="str"/>
      <x:c r="F8" s="135" t="str"/>
    </x:row>
    <x:row r="9">
      <x:c r="A9" s="135" t="str">
        <x:v>5</x:v>
      </x:c>
      <x:c r="B9" s="135" t="str">
        <x:v>Review the scenario table.</x:v>
      </x:c>
      <x:c r="C9" s="135" t="str">
        <x:v>Compare monthly payment, interest, and payoff time.</x:v>
      </x:c>
      <x:c r="D9" s="135" t="str"/>
      <x:c r="E9" s="135" t="str"/>
      <x:c r="F9" s="135" t="str"/>
    </x:row>
    <x:row r="10">
      <x:c r="A10" s="135" t="str">
        <x:v>6</x:v>
      </x:c>
      <x:c r="B10" s="135" t="str">
        <x:v>Check the payment schedule.</x:v>
      </x:c>
      <x:c r="C10" s="135" t="str">
        <x:v>See how each payment is divided between interest and principal.</x:v>
      </x:c>
      <x:c r="D10" s="135" t="str"/>
      <x:c r="E10" s="135" t="str"/>
      <x:c r="F10" s="135" t="str"/>
    </x:row>
    <x:row r="11">
      <x:c r="A11" s="135" t="str">
        <x:v>7</x:v>
      </x:c>
      <x:c r="B11" s="135" t="str">
        <x:v>Update the calculator regularly.</x:v>
      </x:c>
      <x:c r="C11" s="135" t="str">
        <x:v>APR changes, fees, new purchases, and payment timing affect results.</x:v>
      </x:c>
      <x:c r="D11" s="135" t="str"/>
      <x:c r="E11" s="135" t="str"/>
      <x:c r="F11" s="135" t="str"/>
    </x:row>
    <x:row r="13">
      <x:c r="A13" s="48" t="str">
        <x:v>Important Notes</x:v>
      </x:c>
      <x:c r="B13" s="48"/>
      <x:c r="C13" s="48"/>
      <x:c r="D13" s="48"/>
      <x:c r="E13" s="48"/>
      <x:c r="F13" s="48"/>
    </x:row>
    <x:row r="14">
      <x:c r="A14" s="138" t="str">
        <x:v>• Continue making at least the required payment by the due date.</x:v>
      </x:c>
      <x:c r="B14" s="138"/>
      <x:c r="C14" s="138"/>
      <x:c r="D14" s="138"/>
      <x:c r="E14" s="138"/>
      <x:c r="F14" s="138"/>
    </x:row>
    <x:row r="15">
      <x:c r="A15" s="138" t="str">
        <x:v>• Promotional APRs, variable rates, fees, and new purchases can change the result.</x:v>
      </x:c>
      <x:c r="B15" s="138"/>
      <x:c r="C15" s="138"/>
      <x:c r="D15" s="138"/>
      <x:c r="E15" s="138"/>
      <x:c r="F15" s="138"/>
    </x:row>
    <x:row r="16">
      <x:c r="A16" s="138" t="str">
        <x:v>• A payment that does not cover monthly interest will not reduce the balance.</x:v>
      </x:c>
      <x:c r="B16" s="138"/>
      <x:c r="C16" s="138"/>
      <x:c r="D16" s="138"/>
      <x:c r="E16" s="138"/>
      <x:c r="F16" s="138"/>
    </x:row>
    <x:row r="17">
      <x:c r="A17" s="138" t="str">
        <x:v>• Paying more than the minimum generally reduces interest and payoff time.</x:v>
      </x:c>
      <x:c r="B17" s="138"/>
      <x:c r="C17" s="138"/>
      <x:c r="D17" s="138"/>
      <x:c r="E17" s="138"/>
      <x:c r="F17" s="138"/>
    </x:row>
    <x:row r="18">
      <x:c r="A18" s="138" t="str">
        <x:v>• Carrying a balance is not required to build credit and creates interest expense.</x:v>
      </x:c>
      <x:c r="B18" s="138"/>
      <x:c r="C18" s="138"/>
      <x:c r="D18" s="138"/>
      <x:c r="E18" s="138"/>
      <x:c r="F18" s="138"/>
    </x:row>
  </x:sheetData>
  <x:mergeCells>
    <x:mergeCell ref="A1:F2"/>
    <x:mergeCell ref="B4:C4"/>
    <x:mergeCell ref="D4:F4"/>
    <x:mergeCell ref="B5:C5"/>
    <x:mergeCell ref="D5:F5"/>
    <x:mergeCell ref="B6:C6"/>
    <x:mergeCell ref="D6:F6"/>
    <x:mergeCell ref="B7:C7"/>
    <x:mergeCell ref="D7:F7"/>
    <x:mergeCell ref="B8:C8"/>
    <x:mergeCell ref="D8:F8"/>
    <x:mergeCell ref="B9:C9"/>
    <x:mergeCell ref="D9:F9"/>
    <x:mergeCell ref="B10:C10"/>
    <x:mergeCell ref="D10:F10"/>
    <x:mergeCell ref="B11:C11"/>
    <x:mergeCell ref="D11:F11"/>
    <x:mergeCell ref="A13:F13"/>
    <x:mergeCell ref="A14:F14"/>
    <x:mergeCell ref="A15:F15"/>
    <x:mergeCell ref="A16:F16"/>
    <x:mergeCell ref="A17:F17"/>
    <x:mergeCell ref="A18:F18"/>
  </x:mergeCells>
  <x:pageMargins left="0.7" right="0.7" top="0.75" bottom="0.75" header="0.3" footer="0.3"/>
</x:worksheet>
</file>