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ce3ad357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bt Payoff Dashboard" sheetId="1" r:id="Rbe62a79216c44646"/>
    <x:sheet xmlns:r="http://schemas.openxmlformats.org/officeDocument/2006/relationships" name="Debt List" sheetId="2" r:id="Rf690e9c56a354098"/>
    <x:sheet xmlns:r="http://schemas.openxmlformats.org/officeDocument/2006/relationships" name="Payment Schedule" sheetId="3" r:id="Rc06e78d2e61f4153"/>
    <x:sheet xmlns:r="http://schemas.openxmlformats.org/officeDocument/2006/relationships" name="How to Use" sheetId="4" r:id="Rda26072c0bbf47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.00;[Red]($#,##0.00);-"/>
    <x:numFmt numFmtId="201" formatCode="0.00%"/>
    <x:numFmt numFmtId="202" formatCode="0.0"/>
    <x:numFmt numFmtId="203" formatCode="mmm yyyy"/>
    <x:numFmt numFmtId="204" formatCode="0"/>
    <x:numFmt numFmtId="205" formatCode="0 &quot;days&quot;"/>
    <x:numFmt numFmtId="206" formatCode="mmm d, yyyy"/>
  </x:numFmts>
  <x:fonts count="12">
    <x:font>
      <x:sz val="11"/>
      <x:name val="Carlito"/>
    </x:font>
    <x:font>
      <x:b/>
      <x:sz val="21"/>
      <x:color rgb="FFFFFFFF"/>
      <x:name val="Carlito"/>
    </x:font>
    <x:font>
      <x:i/>
      <x:sz val="11"/>
      <x:color rgb="FF40534D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b/>
      <x:sz val="22"/>
      <x:color rgb="FFFFFFFF"/>
      <x:name val="Carlito"/>
    </x:font>
    <x:font>
      <x:b/>
      <x:sz val="11"/>
      <x:color rgb="FF123F35"/>
      <x:name val="Carlito"/>
    </x:font>
    <x:font>
      <x:b/>
      <x:sz val="11"/>
      <x:color rgb="FF0000FF"/>
      <x:name val="Carlito"/>
    </x:font>
    <x:font>
      <x:i/>
      <x:sz val="9"/>
      <x:color rgb="FF40534D"/>
      <x:name val="Carlito"/>
    </x:font>
    <x:font>
      <x:b/>
      <x:sz val="20"/>
      <x:color rgb="FFFFFFFF"/>
      <x:name val="Carlito"/>
    </x:font>
    <x:font>
      <x:sz val="11"/>
      <x:color rgb="FF40534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0F766E"/>
      </x:patternFill>
    </x:fill>
    <x:fill>
      <x:patternFill patternType="solid">
        <x:fgColor rgb="FFFFF9D9"/>
      </x:patternFill>
    </x:fill>
    <x:fill>
      <x:patternFill patternType="solid">
        <x:fgColor rgb="FFEEF2EF"/>
      </x:patternFill>
    </x:fill>
    <x:fill>
      <x:patternFill patternType="solid">
        <x:fgColor rgb="FFF8FAF7"/>
      </x:patternFill>
    </x:fill>
  </x:fills>
  <x:borders count="28">
    <x:border/>
    <x:border/>
    <x:border>
      <x:top style="thin">
        <x:color rgb="FF123F35"/>
      </x:top>
    </x:border>
    <x:border>
      <x:top style="thin">
        <x:color rgb="FF123F35"/>
      </x:top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  <x:border>
      <x:top style="thin">
        <x:color rgb="FFDDEFE8"/>
      </x:top>
    </x:border>
    <x:border>
      <x:top style="thin">
        <x:color rgb="FFDDEFE8"/>
      </x:top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</x:borders>
  <x:cellStyleXfs count="1">
    <x:xf numFmtId="0" fontId="0" fillId="0" borderId="0"/>
  </x:cellStyleXfs>
  <x:cellXfs count="2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2" xfId="0" applyNumberFormat="1" applyFont="1" applyFill="1" applyBorder="1"/>
    <x:xf numFmtId="0" fontId="5" fillId="3" borderId="1" xfId="0" applyNumberFormat="1" applyFont="1" applyFill="1" applyBorder="1"/>
    <x:xf numFmtId="0" fontId="5" fillId="3" borderId="3" xfId="0" applyNumberFormat="1" applyFont="1" applyFill="1" applyBorder="1"/>
    <x:xf numFmtId="200" fontId="5" fillId="3" borderId="2" xfId="0" applyNumberFormat="1" applyFont="1" applyFill="1" applyBorder="1"/>
    <x:xf numFmtId="200" fontId="5" fillId="3" borderId="3" xfId="0" applyNumberFormat="1" applyFont="1" applyFill="1" applyBorder="1"/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4" fillId="0" borderId="7" xfId="0" applyNumberFormat="1" applyFont="1" applyFill="1" applyBorder="1"/>
    <x:xf numFmtId="0" fontId="0" fillId="0" borderId="0" xfId="0" applyNumberFormat="1" applyFont="1" applyFill="1" applyBorder="1"/>
    <x:xf numFmtId="0" fontId="4" fillId="0" borderId="8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20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3" fillId="4" borderId="12" xfId="0" applyNumberFormat="1" applyFont="1" applyFill="1" applyBorder="1" applyAlignment="1">
      <x:alignment horizontal="center" vertical="center" wrapText="1"/>
    </x:xf>
    <x:xf numFmtId="0" fontId="3" fillId="4" borderId="13" xfId="0" applyNumberFormat="1" applyFont="1" applyFill="1" applyBorder="1" applyAlignment="1">
      <x:alignment horizontal="center"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3" borderId="17" xfId="0" applyNumberFormat="1" applyFont="1" applyFill="1" applyBorder="1"/>
    <x:xf numFmtId="0" fontId="5" fillId="3" borderId="18" xfId="0" applyNumberFormat="1" applyFont="1" applyFill="1" applyBorder="1"/>
    <x:xf numFmtId="200" fontId="5" fillId="3" borderId="18" xfId="0" applyNumberFormat="1" applyFont="1" applyFill="1" applyBorder="1"/>
    <x:xf numFmtId="0" fontId="5" fillId="3" borderId="19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20" xfId="0" applyNumberFormat="1" applyFont="1" applyFill="1" applyBorder="1"/>
    <x:xf numFmtId="0" fontId="9" fillId="7" borderId="2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wrapText="1"/>
    </x:xf>
    <x:xf numFmtId="0" fontId="9" fillId="7" borderId="2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21" xfId="0" applyNumberFormat="1" applyFont="1" applyFill="1" applyBorder="1"/>
    <x:xf numFmtId="0" fontId="9" fillId="7" borderId="2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wrapText="1"/>
    </x:xf>
    <x:xf numFmtId="0" fontId="9" fillId="7" borderId="21" xfId="0" applyNumberFormat="1" applyFont="1" applyFill="1" applyBorder="1" applyAlignment="1">
      <x:alignment vertical="center" wrapText="1"/>
    </x:xf>
    <x:xf numFmtId="0" fontId="9" fillId="7" borderId="1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7" fillId="6" borderId="7" xfId="0" applyNumberFormat="1" applyFont="1" applyFill="1" applyBorder="1" applyAlignment="1">
      <x:alignment horizontal="center"/>
    </x:xf>
    <x:xf numFmtId="0" fontId="7" fillId="6" borderId="8" xfId="0" applyNumberFormat="1" applyFont="1" applyFill="1" applyBorder="1" applyAlignment="1">
      <x:alignment horizontal="center"/>
    </x:xf>
    <x:xf numFmtId="200" fontId="0" fillId="0" borderId="8" xfId="0" applyNumberFormat="1" applyFont="1" applyFill="1" applyBorder="1"/>
    <x:xf numFmtId="204" fontId="0" fillId="0" borderId="8" xfId="0" applyNumberFormat="1" applyFont="1" applyFill="1" applyBorder="1"/>
    <x:xf numFmtId="0" fontId="0" fillId="0" borderId="22" xfId="0" applyNumberFormat="1" applyFont="1" applyFill="1" applyBorder="1"/>
    <x:xf numFmtId="201" fontId="0" fillId="0" borderId="23" xfId="0" applyNumberFormat="1" applyFont="1" applyFill="1" applyBorder="1"/>
    <x:xf numFmtId="0" fontId="0" fillId="0" borderId="23" xfId="0" applyNumberFormat="1" applyFont="1" applyFill="1" applyBorder="1"/>
    <x:xf numFmtId="200" fontId="0" fillId="0" borderId="23" xfId="0" applyNumberFormat="1" applyFont="1" applyFill="1" applyBorder="1"/>
    <x:xf numFmtId="200" fontId="0" fillId="0" borderId="24" xfId="0" applyNumberFormat="1" applyFont="1" applyFill="1" applyBorder="1"/>
    <x:xf numFmtId="0" fontId="3" fillId="4" borderId="12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7" fillId="6" borderId="15" xfId="0" applyNumberFormat="1" applyFont="1" applyFill="1" applyBorder="1" applyAlignment="1">
      <x:alignment horizontal="center"/>
    </x:xf>
    <x:xf numFmtId="0" fontId="7" fillId="6" borderId="16" xfId="0" applyNumberFormat="1" applyFont="1" applyFill="1" applyBorder="1" applyAlignment="1">
      <x:alignment horizontal="center"/>
    </x:xf>
    <x:xf numFmtId="200" fontId="0" fillId="0" borderId="16" xfId="0" applyNumberFormat="1" applyFont="1" applyFill="1" applyBorder="1"/>
    <x:xf numFmtId="204" fontId="0" fillId="0" borderId="16" xfId="0" applyNumberFormat="1" applyFont="1" applyFill="1" applyBorder="1"/>
    <x:xf numFmtId="0" fontId="0" fillId="0" borderId="25" xfId="0" applyNumberFormat="1" applyFont="1" applyFill="1" applyBorder="1"/>
    <x:xf numFmtId="201" fontId="0" fillId="0" borderId="26" xfId="0" applyNumberFormat="1" applyFont="1" applyFill="1" applyBorder="1"/>
    <x:xf numFmtId="0" fontId="0" fillId="0" borderId="26" xfId="0" applyNumberFormat="1" applyFont="1" applyFill="1" applyBorder="1"/>
    <x:xf numFmtId="200" fontId="0" fillId="0" borderId="26" xfId="0" applyNumberFormat="1" applyFont="1" applyFill="1" applyBorder="1"/>
    <x:xf numFmtId="200" fontId="0" fillId="0" borderId="27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7" fillId="6" borderId="7" xfId="0" applyNumberFormat="1" applyFont="1" applyFill="1" applyBorder="1" applyAlignment="1">
      <x:alignment horizontal="center" wrapText="1"/>
    </x:xf>
    <x:xf numFmtId="0" fontId="7" fillId="6" borderId="8" xfId="0" applyNumberFormat="1" applyFont="1" applyFill="1" applyBorder="1" applyAlignment="1">
      <x:alignment horizontal="center" wrapText="1"/>
    </x:xf>
    <x:xf numFmtId="0" fontId="0" fillId="0" borderId="24" xfId="0" applyNumberFormat="1" applyFont="1" applyFill="1" applyBorder="1"/>
    <x:xf numFmtId="0" fontId="3" fillId="2" borderId="12" xfId="0" applyNumberFormat="1" applyFont="1" applyFill="1" applyBorder="1"/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7" fillId="6" borderId="15" xfId="0" applyNumberFormat="1" applyFont="1" applyFill="1" applyBorder="1" applyAlignment="1">
      <x:alignment horizontal="center" wrapText="1"/>
    </x:xf>
    <x:xf numFmtId="0" fontId="7" fillId="6" borderId="16" xfId="0" applyNumberFormat="1" applyFont="1" applyFill="1" applyBorder="1" applyAlignment="1">
      <x:alignment horizontal="center" wrapText="1"/>
    </x:xf>
    <x:xf numFmtId="0" fontId="0" fillId="0" borderId="27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center" vertical="center"/>
    </x:xf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0" fontId="3" fillId="4" borderId="4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203" fontId="0" fillId="0" borderId="23" xfId="0" applyNumberFormat="1" applyFont="1" applyFill="1" applyBorder="1"/>
    <x:xf numFmtId="0" fontId="3" fillId="4" borderId="12" xfId="0" applyNumberFormat="1" applyFont="1" applyFill="1" applyBorder="1" applyAlignment="1">
      <x:alignment horizontal="center" wrapText="1"/>
    </x:xf>
    <x:xf numFmtId="0" fontId="3" fillId="4" borderId="13" xfId="0" applyNumberFormat="1" applyFont="1" applyFill="1" applyBorder="1" applyAlignment="1">
      <x:alignment horizontal="center" wrapText="1"/>
    </x:xf>
    <x:xf numFmtId="0" fontId="3" fillId="4" borderId="14" xfId="0" applyNumberFormat="1" applyFont="1" applyFill="1" applyBorder="1" applyAlignment="1">
      <x:alignment horizontal="center" wrapText="1"/>
    </x:xf>
    <x:xf numFmtId="203" fontId="0" fillId="0" borderId="26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7" fillId="6" borderId="8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0" fillId="0" borderId="8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  <x:xf numFmtId="204" fontId="0" fillId="0" borderId="8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201" fontId="0" fillId="0" borderId="23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200" fontId="0" fillId="0" borderId="23" xfId="0" applyNumberFormat="1" applyFont="1" applyFill="1" applyBorder="1" applyAlignment="1">
      <x:alignment vertical="center"/>
    </x:xf>
    <x:xf numFmtId="200" fontId="0" fillId="0" borderId="24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5" xfId="0" applyNumberFormat="1" applyFont="1" applyFill="1" applyBorder="1" applyAlignment="1">
      <x:alignment vertical="center"/>
    </x:xf>
    <x:xf numFmtId="0" fontId="3" fillId="2" borderId="6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7" fillId="6" borderId="8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0" fillId="0" borderId="24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205" fontId="0" fillId="0" borderId="0" xfId="0" applyNumberFormat="1" applyFont="1" applyFill="1" applyBorder="1" applyAlignment="1">
      <x:alignment vertical="center"/>
    </x:xf>
    <x:xf numFmtId="0" fontId="3" fillId="4" borderId="12" xfId="0" applyNumberFormat="1" applyFont="1" applyFill="1" applyBorder="1" applyAlignment="1">
      <x:alignment vertical="center"/>
    </x:xf>
    <x:xf numFmtId="0" fontId="3" fillId="4" borderId="13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vertical="center"/>
    </x:xf>
    <x:xf numFmtId="0" fontId="7" fillId="6" borderId="15" xfId="0" applyNumberFormat="1" applyFont="1" applyFill="1" applyBorder="1" applyAlignment="1">
      <x:alignment horizontal="center" vertical="center"/>
    </x:xf>
    <x:xf numFmtId="0" fontId="7" fillId="6" borderId="1" xfId="0" applyNumberFormat="1" applyFont="1" applyFill="1" applyBorder="1" applyAlignment="1">
      <x:alignment horizontal="center" vertical="center"/>
    </x:xf>
    <x:xf numFmtId="0" fontId="7" fillId="6" borderId="16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16" xfId="0" applyNumberFormat="1" applyFont="1" applyFill="1" applyBorder="1" applyAlignment="1">
      <x:alignment vertical="center"/>
    </x:xf>
    <x:xf numFmtId="204" fontId="0" fillId="0" borderId="1" xfId="0" applyNumberFormat="1" applyFont="1" applyFill="1" applyBorder="1" applyAlignment="1">
      <x:alignment vertical="center"/>
    </x:xf>
    <x:xf numFmtId="204" fontId="0" fillId="0" borderId="16" xfId="0" applyNumberFormat="1" applyFont="1" applyFill="1" applyBorder="1" applyAlignment="1">
      <x:alignment vertical="center"/>
    </x:xf>
    <x:xf numFmtId="0" fontId="0" fillId="0" borderId="25" xfId="0" applyNumberFormat="1" applyFont="1" applyFill="1" applyBorder="1" applyAlignment="1">
      <x:alignment vertical="center"/>
    </x:xf>
    <x:xf numFmtId="201" fontId="0" fillId="0" borderId="26" xfId="0" applyNumberFormat="1" applyFont="1" applyFill="1" applyBorder="1" applyAlignment="1">
      <x:alignment vertical="center"/>
    </x:xf>
    <x:xf numFmtId="0" fontId="0" fillId="0" borderId="26" xfId="0" applyNumberFormat="1" applyFont="1" applyFill="1" applyBorder="1" applyAlignment="1">
      <x:alignment vertical="center"/>
    </x:xf>
    <x:xf numFmtId="200" fontId="0" fillId="0" borderId="26" xfId="0" applyNumberFormat="1" applyFont="1" applyFill="1" applyBorder="1" applyAlignment="1">
      <x:alignment vertical="center"/>
    </x:xf>
    <x:xf numFmtId="200" fontId="0" fillId="0" borderId="27" xfId="0" applyNumberFormat="1" applyFont="1" applyFill="1" applyBorder="1" applyAlignment="1">
      <x:alignment vertical="center"/>
    </x:xf>
    <x:xf numFmtId="0" fontId="3" fillId="2" borderId="12" xfId="0" applyNumberFormat="1" applyFont="1" applyFill="1" applyBorder="1" applyAlignment="1">
      <x:alignment vertical="center"/>
    </x:xf>
    <x:xf numFmtId="0" fontId="3" fillId="2" borderId="13" xfId="0" applyNumberFormat="1" applyFont="1" applyFill="1" applyBorder="1" applyAlignment="1">
      <x:alignment vertical="center"/>
    </x:xf>
    <x:xf numFmtId="0" fontId="3" fillId="2" borderId="14" xfId="0" applyNumberFormat="1" applyFont="1" applyFill="1" applyBorder="1" applyAlignment="1">
      <x:alignment vertical="center"/>
    </x:xf>
    <x:xf numFmtId="0" fontId="7" fillId="6" borderId="15" xfId="0" applyNumberFormat="1" applyFont="1" applyFill="1" applyBorder="1" applyAlignment="1">
      <x:alignment horizontal="center" vertic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7" fillId="6" borderId="16" xfId="0" applyNumberFormat="1" applyFont="1" applyFill="1" applyBorder="1" applyAlignment="1">
      <x:alignment horizontal="center" vertical="center" wrapText="1"/>
    </x:xf>
    <x:xf numFmtId="0" fontId="0" fillId="0" borderId="16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0" fontId="0" fillId="0" borderId="27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3" fontId="0" fillId="0" borderId="1" xfId="0" applyNumberFormat="1" applyFont="1" applyFill="1" applyBorder="1" applyAlignment="1">
      <x:alignment vertical="center"/>
    </x:xf>
    <x:xf numFmtId="205" fontId="0" fillId="0" borderId="1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25089d4a64c30" /><Relationship Type="http://schemas.openxmlformats.org/officeDocument/2006/relationships/theme" Target="/xl/theme/theme1.xml" Id="R4a17b6b8082b475b" /><Relationship Type="http://schemas.openxmlformats.org/officeDocument/2006/relationships/sharedStrings" Target="/xl/sharedStrings.xml" Id="R23f251c37c0f4967" /><Relationship Type="http://schemas.openxmlformats.org/officeDocument/2006/relationships/worksheet" Target="/xl/worksheets/sheet1.xml" Id="Rbe62a79216c44646" /><Relationship Type="http://schemas.openxmlformats.org/officeDocument/2006/relationships/worksheet" Target="/xl/worksheets/sheet2.xml" Id="Rf690e9c56a354098" /><Relationship Type="http://schemas.openxmlformats.org/officeDocument/2006/relationships/worksheet" Target="/xl/worksheets/sheet3.xml" Id="Rc06e78d2e61f4153" /><Relationship Type="http://schemas.openxmlformats.org/officeDocument/2006/relationships/worksheet" Target="/xl/worksheets/sheet4.xml" Id="Rda26072c0bbf47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2c12bf62ab14ad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872b7119361d48c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First Priority by Strategy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First Priority</c:v>
          </c:tx>
          <c:cat>
            <c:strRef>
              <c:f>'Debt Payoff Dashboard'!$A$13:$A$14</c:f>
              <c:strCache>
                <c:ptCount val="0"/>
              </c:strCache>
            </c:strRef>
          </c:cat>
          <c:val>
            <c:numRef>
              <c:f>'Debt Payoff Dashboard'!$B$13:$B$14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Projected Balance Decline</a:t>
            </a:r>
          </a:p>
        </c:rich>
      </c:tx>
      <c:overlay val="0"/>
    </c:title>
    <c:autoTitleDeleted val="0"/>
    <c:plotArea>
      <c:layout/>
      <c:lineChart>
        <c:grouping val="standard"/>
        <c:ser>
          <c:idx val="0"/>
          <c:order val="0"/>
          <c:tx>
            <c:v>Beginning Balance</c:v>
          </c:tx>
          <c:cat>
            <c:strRef>
              <c:f>'Payment Schedule'!$B$11:$B$70</c:f>
              <c:strCache>
                <c:ptCount val="0"/>
              </c:strCache>
            </c:strRef>
          </c:cat>
          <c:val>
            <c:numRef>
              <c:f>'Payment Schedule'!$C$11:$C$70</c:f>
              <c:numCache>
                <c:formatCode>$#,##0.00;[Red]($#,##0.00);-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4</xdr:row>
      <xdr:rowOff>0</xdr:rowOff>
    </xdr:from>
    <xdr:to>
      <xdr:col>19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2c12bf62ab14a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72b7119361d48c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bd75f1635ae47b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2ca6c57210e74d0a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23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3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</x:cols>
  <x:sheetData>
    <x:row r="1" ht="28" customHeight="1">
      <x:c r="A1" s="73" t="str">
        <x:v>Debt Payoff Calculator</x:v>
      </x:c>
      <x:c r="B1" s="73"/>
      <x:c r="C1" s="73"/>
      <x:c r="D1" s="73"/>
      <x:c r="E1" s="73"/>
      <x:c r="F1" s="73"/>
      <x:c r="G1" s="73"/>
      <x:c r="H1" s="73"/>
      <x:c r="I1" s="73"/>
      <x:c r="J1" s="73"/>
    </x:row>
    <x:row r="2" ht="28" customHeight="1">
      <x:c r="A2" s="73"/>
      <x:c r="B2" s="73"/>
      <x:c r="C2" s="73"/>
      <x:c r="D2" s="73"/>
      <x:c r="E2" s="73"/>
      <x:c r="F2" s="73"/>
      <x:c r="G2" s="73"/>
      <x:c r="H2" s="73"/>
      <x:c r="I2" s="73"/>
      <x:c r="J2" s="73"/>
    </x:row>
    <x:row r="3" ht="32" customHeight="1">
      <x:c r="A3" s="13" t="str">
        <x:v>Compare your payoff position, review Snowball and Avalanche priorities, and measure the effect of extra payments.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5">
      <x:c r="A5" s="171" t="str">
        <x:v>DEBT SNAPSHOT</x:v>
      </x:c>
      <x:c r="B5" s="172"/>
      <x:c r="C5" s="172"/>
      <x:c r="D5" s="172"/>
      <x:c r="E5" s="172"/>
      <x:c r="F5" s="172"/>
      <x:c r="G5" s="172"/>
      <x:c r="H5" s="172"/>
      <x:c r="I5" s="172"/>
      <x:c r="J5" s="173"/>
    </x:row>
    <x:row r="6">
      <x:c r="A6" s="174" t="str">
        <x:v>Metric</x:v>
      </x:c>
      <x:c r="B6" s="175" t="str">
        <x:v>Result</x:v>
      </x:c>
      <x:c r="C6" s="175" t="str"/>
      <x:c r="D6" s="175" t="str">
        <x:v>Metric</x:v>
      </x:c>
      <x:c r="E6" s="175" t="str">
        <x:v>Result</x:v>
      </x:c>
      <x:c r="F6" s="175" t="str"/>
      <x:c r="G6" s="175" t="str">
        <x:v>Metric</x:v>
      </x:c>
      <x:c r="H6" s="175" t="str">
        <x:v>Result</x:v>
      </x:c>
      <x:c r="I6" s="175" t="str"/>
      <x:c r="J6" s="176" t="str"/>
    </x:row>
    <x:row r="7">
      <x:c r="A7" s="177" t="str">
        <x:v>Total Debt Balance</x:v>
      </x:c>
      <x:c r="B7" s="178" t="n">
        <x:f>'Debt List'!C17</x:f>
        <x:v>38900</x:v>
      </x:c>
      <x:c r="C7" s="178" t="str"/>
      <x:c r="D7" s="179" t="str">
        <x:v>Total Minimum Payments</x:v>
      </x:c>
      <x:c r="E7" s="178" t="n">
        <x:f>'Debt List'!E17</x:f>
        <x:v>1040</x:v>
      </x:c>
      <x:c r="F7" s="178" t="str"/>
      <x:c r="G7" s="179" t="str">
        <x:v>Total Planned Payments</x:v>
      </x:c>
      <x:c r="H7" s="178" t="n">
        <x:f>'Debt List'!G17</x:f>
        <x:v>1190</x:v>
      </x:c>
      <x:c r="I7" s="178" t="str"/>
      <x:c r="J7" s="180" t="str"/>
    </x:row>
    <x:row r="8">
      <x:c r="A8" s="177" t="str">
        <x:v>Total Extra Payments</x:v>
      </x:c>
      <x:c r="B8" s="178" t="n">
        <x:f>'Debt List'!F17</x:f>
        <x:v>150</x:v>
      </x:c>
      <x:c r="C8" s="178" t="str"/>
      <x:c r="D8" s="179" t="str">
        <x:v>Estimated Interest</x:v>
      </x:c>
      <x:c r="E8" s="178" t="n">
        <x:f>'Debt List'!J17</x:f>
        <x:v>7369.115492796944</x:v>
      </x:c>
      <x:c r="F8" s="178" t="str"/>
      <x:c r="G8" s="179" t="str">
        <x:v>Number of Active Debts</x:v>
      </x:c>
      <x:c r="H8" s="181" t="n">
        <x:f>COUNTIF('Debt List'!M6:M15,"Active")</x:f>
        <x:v>6</x:v>
      </x:c>
      <x:c r="I8" s="181" t="str"/>
      <x:c r="J8" s="182" t="str"/>
    </x:row>
    <x:row r="9">
      <x:c r="A9" s="183" t="str">
        <x:v>Weighted Average APR</x:v>
      </x:c>
      <x:c r="B9" s="184" t="n">
        <x:f>IF('Debt List'!C17=0,0,SUMPRODUCT('Debt List'!C6:C15,'Debt List'!D6:D15)/'Debt List'!C17)</x:f>
        <x:v>0.10346298200514138</x:v>
      </x:c>
      <x:c r="C9" s="184" t="str"/>
      <x:c r="D9" s="185" t="str">
        <x:v>Highest APR</x:v>
      </x:c>
      <x:c r="E9" s="184" t="n">
        <x:f>MAX('Debt List'!D6:D15)</x:f>
        <x:v>0.2499</x:v>
      </x:c>
      <x:c r="F9" s="184" t="str"/>
      <x:c r="G9" s="185" t="str">
        <x:v>Smallest Balance</x:v>
      </x:c>
      <x:c r="H9" s="186" t="n">
        <x:f>IFERROR(MINIFS('Debt List'!C6:C15,'Debt List'!C6:C15,"&gt;0"),0)</x:f>
        <x:v>1200</x:v>
      </x:c>
      <x:c r="I9" s="186" t="str"/>
      <x:c r="J9" s="187" t="str"/>
    </x:row>
    <x:row r="10">
      <x:c r="A10" s="179"/>
      <x:c r="B10" s="179"/>
      <x:c r="C10" s="179"/>
      <x:c r="D10" s="179"/>
      <x:c r="E10" s="179"/>
      <x:c r="F10" s="179"/>
      <x:c r="G10" s="179"/>
      <x:c r="H10" s="179"/>
      <x:c r="I10" s="179"/>
      <x:c r="J10" s="179"/>
    </x:row>
    <x:row r="11">
      <x:c r="A11" s="188" t="str">
        <x:v>STRATEGY COMPARISON</x:v>
      </x:c>
      <x:c r="B11" s="189"/>
      <x:c r="C11" s="189"/>
      <x:c r="D11" s="189"/>
      <x:c r="E11" s="189"/>
      <x:c r="F11" s="189"/>
      <x:c r="G11" s="189"/>
      <x:c r="H11" s="189"/>
      <x:c r="I11" s="189"/>
      <x:c r="J11" s="190"/>
    </x:row>
    <x:row r="12">
      <x:c r="A12" s="191" t="str">
        <x:v>Strategy</x:v>
      </x:c>
      <x:c r="B12" s="192" t="str">
        <x:v>First Priority</x:v>
      </x:c>
      <x:c r="C12" s="192" t="str">
        <x:v>Why It Comes First</x:v>
      </x:c>
      <x:c r="D12" s="192" t="str">
        <x:v>Second Priority</x:v>
      </x:c>
      <x:c r="E12" s="192" t="str">
        <x:v>Third Priority</x:v>
      </x:c>
      <x:c r="F12" s="192" t="str">
        <x:v>Best For</x:v>
      </x:c>
      <x:c r="G12" s="192" t="str"/>
      <x:c r="H12" s="192" t="str"/>
      <x:c r="I12" s="192" t="str"/>
      <x:c r="J12" s="193" t="str"/>
    </x:row>
    <x:row r="13">
      <x:c r="A13" s="177" t="str">
        <x:v>Debt Snowball</x:v>
      </x:c>
      <x:c r="B13" s="179" t="str">
        <x:f>IFERROR(INDEX('Debt List'!A6:A15,MATCH(1,'Debt List'!K6:K15,0)),"—")</x:f>
        <x:v>Medical Debt</x:v>
      </x:c>
      <x:c r="C13" s="179" t="str">
        <x:v>Smallest balance first</x:v>
      </x:c>
      <x:c r="D13" s="179" t="str">
        <x:f>IFERROR(INDEX('Debt List'!A6:A15,MATCH(2,'Debt List'!K6:K15,0)),"—")</x:f>
        <x:v>Credit Card B</x:v>
      </x:c>
      <x:c r="E13" s="179" t="str">
        <x:f>IFERROR(INDEX('Debt List'!A6:A15,MATCH(3,'Debt List'!K6:K15,0)),"—")</x:f>
        <x:v>Credit Card A</x:v>
      </x:c>
      <x:c r="F13" s="179" t="str">
        <x:v>Motivation and quick wins</x:v>
      </x:c>
      <x:c r="G13" s="179" t="str"/>
      <x:c r="H13" s="179" t="str"/>
      <x:c r="I13" s="179" t="str"/>
      <x:c r="J13" s="194" t="str"/>
    </x:row>
    <x:row r="14">
      <x:c r="A14" s="177" t="str">
        <x:v>Debt Avalanche</x:v>
      </x:c>
      <x:c r="B14" s="179" t="str">
        <x:f>IFERROR(INDEX('Debt List'!A6:A15,MATCH(1,'Debt List'!L6:L15,0)),"—")</x:f>
        <x:v>Credit Card A</x:v>
      </x:c>
      <x:c r="C14" s="179" t="str">
        <x:v>Highest APR first</x:v>
      </x:c>
      <x:c r="D14" s="179" t="str">
        <x:f>IFERROR(INDEX('Debt List'!A6:A15,MATCH(2,'Debt List'!L6:L15,0)),"—")</x:f>
        <x:v>Credit Card B</x:v>
      </x:c>
      <x:c r="E14" s="179" t="str">
        <x:f>IFERROR(INDEX('Debt List'!A6:A15,MATCH(3,'Debt List'!L6:L15,0)),"—")</x:f>
        <x:v>Personal Loan</x:v>
      </x:c>
      <x:c r="F14" s="179" t="str">
        <x:v>Reducing interest cost</x:v>
      </x:c>
      <x:c r="G14" s="179" t="str"/>
      <x:c r="H14" s="179" t="str"/>
      <x:c r="I14" s="179" t="str"/>
      <x:c r="J14" s="194" t="str"/>
    </x:row>
    <x:row r="15">
      <x:c r="A15" s="177" t="str">
        <x:v>Your Selected Strategy</x:v>
      </x:c>
      <x:c r="B15" s="195" t="str">
        <x:v>Debt Avalanche</x:v>
      </x:c>
      <x:c r="C15" s="179" t="str">
        <x:v>Editable selection</x:v>
      </x:c>
      <x:c r="D15" s="179" t="str"/>
      <x:c r="E15" s="179" t="str"/>
      <x:c r="F15" s="179" t="str"/>
      <x:c r="G15" s="179" t="str"/>
      <x:c r="H15" s="179" t="str"/>
      <x:c r="I15" s="179" t="str"/>
      <x:c r="J15" s="194" t="str"/>
    </x:row>
    <x:row r="16">
      <x:c r="A16" s="183" t="str">
        <x:v>Current Extra Payment Focus</x:v>
      </x:c>
      <x:c r="B16" s="185" t="str">
        <x:f>IF(B15="Debt Snowball",B13,B14)</x:f>
        <x:v>Credit Card A</x:v>
      </x:c>
      <x:c r="C16" s="185" t="str">
        <x:v>Recommended based on selected strategy</x:v>
      </x:c>
      <x:c r="D16" s="185" t="str"/>
      <x:c r="E16" s="185" t="str"/>
      <x:c r="F16" s="185" t="str"/>
      <x:c r="G16" s="185" t="str"/>
      <x:c r="H16" s="185" t="str"/>
      <x:c r="I16" s="185" t="str"/>
      <x:c r="J16" s="196" t="str"/>
    </x:row>
    <x:row r="17">
      <x:c r="A17" s="179"/>
      <x:c r="B17" s="179"/>
      <x:c r="C17" s="179"/>
      <x:c r="D17" s="179"/>
      <x:c r="E17" s="179"/>
      <x:c r="F17" s="179"/>
      <x:c r="G17" s="179"/>
      <x:c r="H17" s="179"/>
      <x:c r="I17" s="179"/>
      <x:c r="J17" s="179"/>
    </x:row>
    <x:row r="18">
      <x:c r="A18" s="171" t="str">
        <x:v>EXTRA PAYMENT IMPACT — SELECT ONE DEBT</x:v>
      </x:c>
      <x:c r="B18" s="172"/>
      <x:c r="C18" s="172"/>
      <x:c r="D18" s="172"/>
      <x:c r="E18" s="172"/>
      <x:c r="F18" s="172"/>
      <x:c r="G18" s="172"/>
      <x:c r="H18" s="172"/>
      <x:c r="I18" s="172"/>
      <x:c r="J18" s="173"/>
    </x:row>
    <x:row r="19">
      <x:c r="A19" s="191" t="str">
        <x:v>Input / Metric</x:v>
      </x:c>
      <x:c r="B19" s="192" t="str">
        <x:v>Value</x:v>
      </x:c>
      <x:c r="C19" s="192" t="str"/>
      <x:c r="D19" s="192" t="str">
        <x:v>Without Extra Payment</x:v>
      </x:c>
      <x:c r="E19" s="192" t="str">
        <x:v>With Extra Payment</x:v>
      </x:c>
      <x:c r="F19" s="192" t="str">
        <x:v>Improvement</x:v>
      </x:c>
      <x:c r="G19" s="192" t="str"/>
      <x:c r="H19" s="192" t="str">
        <x:v>Status</x:v>
      </x:c>
      <x:c r="I19" s="192" t="str"/>
      <x:c r="J19" s="193" t="str"/>
    </x:row>
    <x:row r="20">
      <x:c r="A20" s="177" t="str">
        <x:v>Selected Debt</x:v>
      </x:c>
      <x:c r="B20" s="195" t="str">
        <x:v>Credit Card A</x:v>
      </x:c>
      <x:c r="C20" s="195" t="str"/>
      <x:c r="D20" s="179" t="str"/>
      <x:c r="E20" s="179" t="str"/>
      <x:c r="F20" s="179" t="str"/>
      <x:c r="G20" s="179" t="str"/>
      <x:c r="H20" s="179" t="str"/>
      <x:c r="I20" s="179" t="str"/>
      <x:c r="J20" s="194" t="str"/>
    </x:row>
    <x:row r="21">
      <x:c r="A21" s="177" t="str">
        <x:v>Balance</x:v>
      </x:c>
      <x:c r="B21" s="178" t="n">
        <x:f>IFERROR(INDEX('Debt List'!C6:C15,MATCH(B20,'Debt List'!A6:A15,0)),0)</x:f>
        <x:v>5200</x:v>
      </x:c>
      <x:c r="C21" s="178" t="str"/>
      <x:c r="D21" s="179" t="str">
        <x:v>Months to Payoff</x:v>
      </x:c>
      <x:c r="E21" s="197" t="n">
        <x:f>IF(B21&lt;=0,0,IF(B23&lt;=0,"No Payment",IF(B22=0,B21/B23,IF(B23&lt;=B21*B22/12,"Payment Too Low",NPER(B22/12,-B23,B21)))))</x:f>
        <x:v>54.801602963556064</x:v>
      </x:c>
      <x:c r="F21" s="197" t="n">
        <x:f>IF(B21&lt;=0,0,IF(B23+B24&lt;=0,"No Payment",IF(B22=0,B21/(B23+B24),IF(B23+B24&lt;=B21*B22/12,"Payment Too Low",NPER(B22/12,-(B23+B24),B21)))))</x:f>
        <x:v>20.849968064102356</x:v>
      </x:c>
      <x:c r="G21" s="197" t="n">
        <x:f>IF(OR(E21="No Payment",E21="Payment Too Low",F21="No Payment",F21="Payment Too Low"),0,MAX(E21-F21,0))</x:f>
        <x:v>33.95163489945371</x:v>
      </x:c>
      <x:c r="H21" s="179" t="str">
        <x:f>IF(G21&gt;0,"Faster payoff","No change")</x:f>
        <x:v>Faster payoff</x:v>
      </x:c>
      <x:c r="I21" s="179" t="str"/>
      <x:c r="J21" s="194" t="str"/>
    </x:row>
    <x:row r="22">
      <x:c r="A22" s="177" t="str">
        <x:v>APR</x:v>
      </x:c>
      <x:c r="B22" s="198" t="n">
        <x:f>IFERROR(INDEX('Debt List'!D6:D15,MATCH(B20,'Debt List'!A6:A15,0)),0)</x:f>
        <x:v>0.2499</x:v>
      </x:c>
      <x:c r="C22" s="198" t="str"/>
      <x:c r="D22" s="179" t="str">
        <x:v>Estimated Interest</x:v>
      </x:c>
      <x:c r="E22" s="178" t="n">
        <x:f>IF(OR(E21="No Payment",E21="Payment Too Low"),0,MAX(B23*E21-B21,0))</x:f>
        <x:v>3568.256474168971</x:v>
      </x:c>
      <x:c r="F22" s="178" t="n">
        <x:f>IF(OR(F21="No Payment",F21="Payment Too Low"),0,MAX((B23+B24)*F21-B21,0))</x:f>
        <x:v>1263.4900998717303</x:v>
      </x:c>
      <x:c r="G22" s="178" t="n">
        <x:f>MAX(E22-F22,0)</x:f>
        <x:v>2304.766374297241</x:v>
      </x:c>
      <x:c r="H22" s="179" t="str">
        <x:f>IF(G22&gt;0,"Interest saved","No savings")</x:f>
        <x:v>Interest saved</x:v>
      </x:c>
      <x:c r="I22" s="179" t="str"/>
      <x:c r="J22" s="194" t="str"/>
    </x:row>
    <x:row r="23">
      <x:c r="A23" s="177" t="str">
        <x:v>Minimum Payment</x:v>
      </x:c>
      <x:c r="B23" s="178" t="n">
        <x:f>IFERROR(INDEX('Debt List'!E6:E15,MATCH(B20,'Debt List'!A6:A15,0)),0)</x:f>
        <x:v>160</x:v>
      </x:c>
      <x:c r="C23" s="178" t="str"/>
      <x:c r="D23" s="179" t="str">
        <x:v>Estimated Payoff Date</x:v>
      </x:c>
      <x:c r="E23" s="199" t="n">
        <x:f>IF(OR(E21="No Payment",E21="Payment Too Low",E21=0),"",EDATE(TODAY(),ROUNDUP(E21,0)))</x:f>
        <x:v>47907</x:v>
      </x:c>
      <x:c r="F23" s="199" t="n">
        <x:f>IF(OR(F21="No Payment",F21="Payment Too Low",F21=0),"",EDATE(TODAY(),ROUNDUP(F21,0)))</x:f>
        <x:v>46871</x:v>
      </x:c>
      <x:c r="G23" s="200" t="n">
        <x:f>IF(OR(E23="",F23=""),"",E23-F23)</x:f>
        <x:v>1036</x:v>
      </x:c>
      <x:c r="H23" s="179" t="str">
        <x:f>IF(G23&gt;0,"Earlier payoff","No change")</x:f>
        <x:v>Earlier payoff</x:v>
      </x:c>
      <x:c r="I23" s="179" t="str"/>
      <x:c r="J23" s="194" t="str"/>
    </x:row>
    <x:row r="24">
      <x:c r="A24" s="183" t="str">
        <x:v>Extra Monthly Payment</x:v>
      </x:c>
      <x:c r="B24" s="186" t="n">
        <x:f>IFERROR(INDEX('Debt List'!F6:F15,MATCH(B20,'Debt List'!A6:A15,0)),0)</x:f>
        <x:v>150</x:v>
      </x:c>
      <x:c r="C24" s="186" t="str"/>
      <x:c r="D24" s="185" t="str">
        <x:v>Total Monthly Payment</x:v>
      </x:c>
      <x:c r="E24" s="186" t="n">
        <x:f>B23</x:f>
        <x:v>160</x:v>
      </x:c>
      <x:c r="F24" s="186" t="n">
        <x:f>B23+B24</x:f>
        <x:v>310</x:v>
      </x:c>
      <x:c r="G24" s="186" t="n">
        <x:f>B24</x:f>
        <x:v>150</x:v>
      </x:c>
      <x:c r="H24" s="185" t="str">
        <x:f>IF(B24&gt;0,"Extra payment applied","No extra payment")</x:f>
        <x:v>Extra payment applied</x:v>
      </x:c>
      <x:c r="I24" s="185" t="str"/>
      <x:c r="J24" s="196" t="str"/>
    </x:row>
    <x:row r="26" ht="24" customHeight="1">
      <x:c r="A26" s="104" t="str">
        <x:v>Important: The per-debt estimates assume each listed payment remains constant for that debt. Snowball and Avalanche rankings identify the recommended order, but the workbook does not automatically roll a completed payment into the next debt. To model the full cascade, update the Extra Payment column as each debt is eliminated.</x:v>
      </x:c>
      <x:c r="B26" s="104"/>
      <x:c r="C26" s="104"/>
      <x:c r="D26" s="104"/>
      <x:c r="E26" s="104"/>
      <x:c r="F26" s="104"/>
      <x:c r="G26" s="104"/>
      <x:c r="H26" s="104"/>
      <x:c r="I26" s="104"/>
      <x:c r="J26" s="104"/>
    </x:row>
    <x:row r="27" ht="24" customHeight="1">
      <x:c r="A27" s="105"/>
      <x:c r="B27" s="105"/>
      <x:c r="C27" s="105"/>
      <x:c r="D27" s="105"/>
      <x:c r="E27" s="105"/>
      <x:c r="F27" s="105"/>
      <x:c r="G27" s="105"/>
      <x:c r="H27" s="105"/>
      <x:c r="I27" s="105"/>
      <x:c r="J27" s="105"/>
    </x:row>
    <x:row r="28" ht="24" customHeight="1">
      <x:c r="A28" s="105"/>
      <x:c r="B28" s="105"/>
      <x:c r="C28" s="105"/>
      <x:c r="D28" s="105"/>
      <x:c r="E28" s="105"/>
      <x:c r="F28" s="105"/>
      <x:c r="G28" s="105"/>
      <x:c r="H28" s="105"/>
      <x:c r="I28" s="105"/>
      <x:c r="J28" s="105"/>
    </x:row>
  </x:sheetData>
  <x:mergeCells>
    <x:mergeCell ref="A1:J2"/>
    <x:mergeCell ref="A3:J3"/>
    <x:mergeCell ref="A5:J5"/>
    <x:mergeCell ref="B6:C6"/>
    <x:mergeCell ref="E6:F6"/>
    <x:mergeCell ref="H6:J6"/>
    <x:mergeCell ref="B7:C7"/>
    <x:mergeCell ref="E7:F7"/>
    <x:mergeCell ref="H7:J7"/>
    <x:mergeCell ref="B8:C8"/>
    <x:mergeCell ref="E8:F8"/>
    <x:mergeCell ref="H8:J8"/>
    <x:mergeCell ref="B9:C9"/>
    <x:mergeCell ref="E9:F9"/>
    <x:mergeCell ref="H9:J9"/>
    <x:mergeCell ref="A11:J11"/>
    <x:mergeCell ref="F12:J12"/>
    <x:mergeCell ref="F13:J13"/>
    <x:mergeCell ref="F14:J14"/>
    <x:mergeCell ref="F15:J15"/>
    <x:mergeCell ref="F16:J16"/>
    <x:mergeCell ref="A18:J18"/>
    <x:mergeCell ref="B19:C19"/>
    <x:mergeCell ref="D19:E19"/>
    <x:mergeCell ref="F19:G19"/>
    <x:mergeCell ref="H19:J19"/>
    <x:mergeCell ref="B20:C20"/>
    <x:mergeCell ref="H20:J20"/>
    <x:mergeCell ref="B21:C21"/>
    <x:mergeCell ref="H21:J21"/>
    <x:mergeCell ref="B22:C22"/>
    <x:mergeCell ref="H22:J22"/>
    <x:mergeCell ref="B23:C23"/>
    <x:mergeCell ref="H23:J23"/>
    <x:mergeCell ref="B24:C24"/>
    <x:mergeCell ref="H24:J24"/>
    <x:mergeCell ref="A26:J28"/>
  </x:mergeCells>
  <x:conditionalFormatting sqref="H21:J24">
    <x:cfRule type="expression" dxfId="2" priority="1">
      <x:formula>OR(H21="Faster payoff",H21="Interest saved",H21="Earlier payoff",H21="Extra payment applied")</x:formula>
    </x:cfRule>
  </x:conditionalFormatting>
  <x:dataValidations count="2">
    <x:dataValidation type="list" sqref="B15">
      <x:formula1>"Debt Snowball,Debt Avalanche"</x:formula1>
    </x:dataValidation>
    <x:dataValidation type="list" sqref="B20">
      <x:formula1>'Debt List'!$A$6:$A$15</x:formula1>
    </x:dataValidation>
  </x:dataValidations>
  <x:pageMargins left="0.7" right="0.7" top="0.75" bottom="0.75" header="0.3" footer="0.3"/>
  <x:drawing xmlns:r="http://schemas.openxmlformats.org/officeDocument/2006/relationships" r:id="R9bd75f1635ae47be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9" hidden="0" customWidth="1"/>
    <x:col min="10" max="10" width="19" hidden="0" customWidth="1"/>
    <x:col min="11" max="11" width="15" hidden="0" customWidth="1"/>
    <x:col min="12" max="12" width="15" hidden="0" customWidth="1"/>
    <x:col min="13" max="13" width="18" hidden="0" customWidth="1"/>
    <x:col min="14" max="14" width="30" hidden="0" customWidth="1"/>
  </x:cols>
  <x:sheetData>
    <x:row r="1">
      <x:c r="A1" s="5" t="str">
        <x:v>Debt List &amp; Payoff Analysis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13" t="str">
        <x:v>Enter each balance, APR, minimum payment, and planned extra payment. Blue text indicates editable inputs.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5" ht="38" customHeight="1">
      <x:c r="A5" s="48" t="str">
        <x:v>Debt Name</x:v>
      </x:c>
      <x:c r="B5" s="49" t="str">
        <x:v>Debt Type</x:v>
      </x:c>
      <x:c r="C5" s="49" t="str">
        <x:v>Current Balance ($)</x:v>
      </x:c>
      <x:c r="D5" s="49" t="str">
        <x:v>APR</x:v>
      </x:c>
      <x:c r="E5" s="49" t="str">
        <x:v>Minimum Payment ($)</x:v>
      </x:c>
      <x:c r="F5" s="49" t="str">
        <x:v>Extra Payment ($)</x:v>
      </x:c>
      <x:c r="G5" s="49" t="str">
        <x:v>Total Payment ($)</x:v>
      </x:c>
      <x:c r="H5" s="49" t="str">
        <x:v>Months to Payoff</x:v>
      </x:c>
      <x:c r="I5" s="49" t="str">
        <x:v>Estimated Payoff Date</x:v>
      </x:c>
      <x:c r="J5" s="49" t="str">
        <x:v>Estimated Interest ($)</x:v>
      </x:c>
      <x:c r="K5" s="49" t="str">
        <x:v>Snowball Rank</x:v>
      </x:c>
      <x:c r="L5" s="49" t="str">
        <x:v>Avalanche Rank</x:v>
      </x:c>
      <x:c r="M5" s="49" t="str">
        <x:v>Payment Status</x:v>
      </x:c>
      <x:c r="N5" s="50" t="str">
        <x:v>Notes</x:v>
      </x:c>
    </x:row>
    <x:row r="6">
      <x:c r="A6" s="51" t="str">
        <x:v>Credit Card A</x:v>
      </x:c>
      <x:c r="B6" s="30" t="str">
        <x:v>Credit Card</x:v>
      </x:c>
      <x:c r="C6" s="32" t="n">
        <x:v>5200</x:v>
      </x:c>
      <x:c r="D6" s="34" t="n">
        <x:v>0.2499</x:v>
      </x:c>
      <x:c r="E6" s="32" t="n">
        <x:v>160</x:v>
      </x:c>
      <x:c r="F6" s="32" t="n">
        <x:v>150</x:v>
      </x:c>
      <x:c r="G6" s="36" t="n">
        <x:f>E6+F6</x:f>
        <x:v>310</x:v>
      </x:c>
      <x:c r="H6" s="38" t="n">
        <x:f>IF(C6&lt;=0,0,IF(G6&lt;=0,"No Payment",IF(D6=0,C6/G6,IF(G6&lt;=C6*D6/12,"Payment Too Low",NPER(D6/12,-G6,C6)))))</x:f>
        <x:v>20.849968064102356</x:v>
      </x:c>
      <x:c r="I6" s="40" t="n">
        <x:f>IF(OR(H6="No Payment",H6="Payment Too Low",H6=0),"",EDATE(TODAY(),ROUNDUP(H6,0)))</x:f>
        <x:v>46871</x:v>
      </x:c>
      <x:c r="J6" s="36" t="n">
        <x:f>IF(OR(H6="No Payment",H6="Payment Too Low",C6&lt;=0),0,MAX(G6*H6-C6,0))</x:f>
        <x:v>1263.4900998717303</x:v>
      </x:c>
      <x:c r="K6" s="52" t="n">
        <x:f>IF(C6&lt;=0,"",COUNTIFS($C$6:$C$15,"&gt;0",$C$6:$C$15,"&lt;"&amp;C6)+COUNTIFS($C$6:C6,C6))</x:f>
        <x:v>3</x:v>
      </x:c>
      <x:c r="L6" s="52" t="n">
        <x:f>IF(C6&lt;=0,"",COUNTIFS($C$6:$C$15,"&gt;0",$D$6:$D$15,"&gt;"&amp;D6)+COUNTIFS($C$6:C6,"&gt;0",$D$6:D6,D6))</x:f>
        <x:v>1</x:v>
      </x:c>
      <x:c r="M6" s="52" t="str">
        <x:f>IF(C6&lt;=0,"No Balance",IF(G6&lt;=0,"No Payment",IF(AND(D6&gt;0,G6&lt;=C6*D6/12),"Payment Too Low","Active")))</x:f>
        <x:v>Active</x:v>
      </x:c>
      <x:c r="N6" s="53" t="str">
        <x:v>High-interest revolving debt</x:v>
      </x:c>
    </x:row>
    <x:row r="7">
      <x:c r="A7" s="51" t="str">
        <x:v>Credit Card B</x:v>
      </x:c>
      <x:c r="B7" s="30" t="str">
        <x:v>Credit Card</x:v>
      </x:c>
      <x:c r="C7" s="32" t="n">
        <x:v>2400</x:v>
      </x:c>
      <x:c r="D7" s="34" t="n">
        <x:v>0.1999</x:v>
      </x:c>
      <x:c r="E7" s="32" t="n">
        <x:v>80</x:v>
      </x:c>
      <x:c r="F7" s="32" t="n">
        <x:v>0</x:v>
      </x:c>
      <x:c r="G7" s="36" t="n">
        <x:f>E7+F7</x:f>
        <x:v>80</x:v>
      </x:c>
      <x:c r="H7" s="38" t="n">
        <x:f>IF(C7&lt;=0,0,IF(G7&lt;=0,"No Payment",IF(D7=0,C7/G7,IF(G7&lt;=C7*D7/12,"Payment Too Low",NPER(D7/12,-G7,C7)))))</x:f>
        <x:v>41.9249981940173</x:v>
      </x:c>
      <x:c r="I7" s="40" t="n">
        <x:f>IF(OR(H7="No Payment",H7="Payment Too Low",H7=0),"",EDATE(TODAY(),ROUNDUP(H7,0)))</x:f>
        <x:v>47511</x:v>
      </x:c>
      <x:c r="J7" s="36" t="n">
        <x:f>IF(OR(H7="No Payment",H7="Payment Too Low",C7&lt;=0),0,MAX(G7*H7-C7,0))</x:f>
        <x:v>953.9998555213838</x:v>
      </x:c>
      <x:c r="K7" s="52" t="n">
        <x:f>IF(C7&lt;=0,"",COUNTIFS($C$6:$C$15,"&gt;0",$C$6:$C$15,"&lt;"&amp;C7)+COUNTIFS($C$6:C7,C7))</x:f>
        <x:v>2</x:v>
      </x:c>
      <x:c r="L7" s="52" t="n">
        <x:f>IF(C7&lt;=0,"",COUNTIFS($C$6:$C$15,"&gt;0",$D$6:$D$15,"&gt;"&amp;D7)+COUNTIFS($C$6:C7,"&gt;0",$D$6:D7,D7))</x:f>
        <x:v>2</x:v>
      </x:c>
      <x:c r="M7" s="52" t="str">
        <x:f>IF(C7&lt;=0,"No Balance",IF(G7&lt;=0,"No Payment",IF(AND(D7&gt;0,G7&lt;=C7*D7/12),"Payment Too Low","Active")))</x:f>
        <x:v>Active</x:v>
      </x:c>
      <x:c r="N7" s="53" t="str"/>
    </x:row>
    <x:row r="8">
      <x:c r="A8" s="51" t="str">
        <x:v>Personal Loan</x:v>
      </x:c>
      <x:c r="B8" s="30" t="str">
        <x:v>Personal Loan</x:v>
      </x:c>
      <x:c r="C8" s="32" t="n">
        <x:v>7800</x:v>
      </x:c>
      <x:c r="D8" s="34" t="n">
        <x:v>0.1099</x:v>
      </x:c>
      <x:c r="E8" s="32" t="n">
        <x:v>240</x:v>
      </x:c>
      <x:c r="F8" s="32" t="n">
        <x:v>0</x:v>
      </x:c>
      <x:c r="G8" s="36" t="n">
        <x:f>E8+F8</x:f>
        <x:v>240</x:v>
      </x:c>
      <x:c r="H8" s="38" t="n">
        <x:f>IF(C8&lt;=0,0,IF(G8&lt;=0,"No Payment",IF(D8=0,C8/G8,IF(G8&lt;=C8*D8/12,"Payment Too Low",NPER(D8/12,-G8,C8)))))</x:f>
        <x:v>38.75518827689588</x:v>
      </x:c>
      <x:c r="I8" s="40" t="n">
        <x:f>IF(OR(H8="No Payment",H8="Payment Too Low",H8=0),"",EDATE(TODAY(),ROUNDUP(H8,0)))</x:f>
        <x:v>47419</x:v>
      </x:c>
      <x:c r="J8" s="36" t="n">
        <x:f>IF(OR(H8="No Payment",H8="Payment Too Low",C8&lt;=0),0,MAX(G8*H8-C8,0))</x:f>
        <x:v>1501.2451864550112</x:v>
      </x:c>
      <x:c r="K8" s="52" t="n">
        <x:f>IF(C8&lt;=0,"",COUNTIFS($C$6:$C$15,"&gt;0",$C$6:$C$15,"&lt;"&amp;C8)+COUNTIFS($C$6:C8,C8))</x:f>
        <x:v>4</x:v>
      </x:c>
      <x:c r="L8" s="52" t="n">
        <x:f>IF(C8&lt;=0,"",COUNTIFS($C$6:$C$15,"&gt;0",$D$6:$D$15,"&gt;"&amp;D8)+COUNTIFS($C$6:C8,"&gt;0",$D$6:D8,D8))</x:f>
        <x:v>3</x:v>
      </x:c>
      <x:c r="M8" s="52" t="str">
        <x:f>IF(C8&lt;=0,"No Balance",IF(G8&lt;=0,"No Payment",IF(AND(D8&gt;0,G8&lt;=C8*D8/12),"Payment Too Low","Active")))</x:f>
        <x:v>Active</x:v>
      </x:c>
      <x:c r="N8" s="53" t="str"/>
    </x:row>
    <x:row r="9">
      <x:c r="A9" s="51" t="str">
        <x:v>Auto Loan</x:v>
      </x:c>
      <x:c r="B9" s="30" t="str">
        <x:v>Auto Loan</x:v>
      </x:c>
      <x:c r="C9" s="32" t="n">
        <x:v>12500</x:v>
      </x:c>
      <x:c r="D9" s="34" t="n">
        <x:v>0.0699</x:v>
      </x:c>
      <x:c r="E9" s="32" t="n">
        <x:v>320</x:v>
      </x:c>
      <x:c r="F9" s="32" t="n">
        <x:v>0</x:v>
      </x:c>
      <x:c r="G9" s="36" t="n">
        <x:f>E9+F9</x:f>
        <x:v>320</x:v>
      </x:c>
      <x:c r="H9" s="38" t="n">
        <x:f>IF(C9&lt;=0,0,IF(G9&lt;=0,"No Payment",IF(D9=0,C9/G9,IF(G9&lt;=C9*D9/12,"Payment Too Low",NPER(D9/12,-G9,C9)))))</x:f>
        <x:v>44.45065085885432</x:v>
      </x:c>
      <x:c r="I9" s="40" t="n">
        <x:f>IF(OR(H9="No Payment",H9="Payment Too Low",H9=0),"",EDATE(TODAY(),ROUNDUP(H9,0)))</x:f>
        <x:v>47601</x:v>
      </x:c>
      <x:c r="J9" s="36" t="n">
        <x:f>IF(OR(H9="No Payment",H9="Payment Too Low",C9&lt;=0),0,MAX(G9*H9-C9,0))</x:f>
        <x:v>1724.2082748333814</x:v>
      </x:c>
      <x:c r="K9" s="52" t="n">
        <x:f>IF(C9&lt;=0,"",COUNTIFS($C$6:$C$15,"&gt;0",$C$6:$C$15,"&lt;"&amp;C9)+COUNTIFS($C$6:C9,C9))</x:f>
        <x:v>6</x:v>
      </x:c>
      <x:c r="L9" s="52" t="n">
        <x:f>IF(C9&lt;=0,"",COUNTIFS($C$6:$C$15,"&gt;0",$D$6:$D$15,"&gt;"&amp;D9)+COUNTIFS($C$6:C9,"&gt;0",$D$6:D9,D9))</x:f>
        <x:v>4</x:v>
      </x:c>
      <x:c r="M9" s="52" t="str">
        <x:f>IF(C9&lt;=0,"No Balance",IF(G9&lt;=0,"No Payment",IF(AND(D9&gt;0,G9&lt;=C9*D9/12),"Payment Too Low","Active")))</x:f>
        <x:v>Active</x:v>
      </x:c>
      <x:c r="N9" s="53" t="str"/>
    </x:row>
    <x:row r="10">
      <x:c r="A10" s="51" t="str">
        <x:v>Student Loan</x:v>
      </x:c>
      <x:c r="B10" s="30" t="str">
        <x:v>Student Loan</x:v>
      </x:c>
      <x:c r="C10" s="32" t="n">
        <x:v>9800</x:v>
      </x:c>
      <x:c r="D10" s="34" t="n">
        <x:v>0.0525</x:v>
      </x:c>
      <x:c r="E10" s="32" t="n">
        <x:v>140</x:v>
      </x:c>
      <x:c r="F10" s="32" t="n">
        <x:v>0</x:v>
      </x:c>
      <x:c r="G10" s="36" t="n">
        <x:f>E10+F10</x:f>
        <x:v>140</x:v>
      </x:c>
      <x:c r="H10" s="38" t="n">
        <x:f>IF(C10&lt;=0,0,IF(G10&lt;=0,"No Payment",IF(D10=0,C10/G10,IF(G10&lt;=C10*D10/12,"Payment Too Low",NPER(D10/12,-G10,C10)))))</x:f>
        <x:v>83.75837197225313</x:v>
      </x:c>
      <x:c r="I10" s="40" t="n">
        <x:f>IF(OR(H10="No Payment",H10="Payment Too Low",H10=0),"",EDATE(TODAY(),ROUNDUP(H10,0)))</x:f>
        <x:v>48788</x:v>
      </x:c>
      <x:c r="J10" s="36" t="n">
        <x:f>IF(OR(H10="No Payment",H10="Payment Too Low",C10&lt;=0),0,MAX(G10*H10-C10,0))</x:f>
        <x:v>1926.1720761154374</x:v>
      </x:c>
      <x:c r="K10" s="52" t="n">
        <x:f>IF(C10&lt;=0,"",COUNTIFS($C$6:$C$15,"&gt;0",$C$6:$C$15,"&lt;"&amp;C10)+COUNTIFS($C$6:C10,C10))</x:f>
        <x:v>5</x:v>
      </x:c>
      <x:c r="L10" s="52" t="n">
        <x:f>IF(C10&lt;=0,"",COUNTIFS($C$6:$C$15,"&gt;0",$D$6:$D$15,"&gt;"&amp;D10)+COUNTIFS($C$6:C10,"&gt;0",$D$6:D10,D10))</x:f>
        <x:v>5</x:v>
      </x:c>
      <x:c r="M10" s="52" t="str">
        <x:f>IF(C10&lt;=0,"No Balance",IF(G10&lt;=0,"No Payment",IF(AND(D10&gt;0,G10&lt;=C10*D10/12),"Payment Too Low","Active")))</x:f>
        <x:v>Active</x:v>
      </x:c>
      <x:c r="N10" s="53" t="str"/>
    </x:row>
    <x:row r="11">
      <x:c r="A11" s="51" t="str">
        <x:v>Medical Debt</x:v>
      </x:c>
      <x:c r="B11" s="30" t="str">
        <x:v>Medical Debt</x:v>
      </x:c>
      <x:c r="C11" s="32" t="n">
        <x:v>1200</x:v>
      </x:c>
      <x:c r="D11" s="34" t="n">
        <x:v>0</x:v>
      </x:c>
      <x:c r="E11" s="32" t="n">
        <x:v>100</x:v>
      </x:c>
      <x:c r="F11" s="32" t="n">
        <x:v>0</x:v>
      </x:c>
      <x:c r="G11" s="36" t="n">
        <x:f>E11+F11</x:f>
        <x:v>100</x:v>
      </x:c>
      <x:c r="H11" s="38" t="n">
        <x:f>IF(C11&lt;=0,0,IF(G11&lt;=0,"No Payment",IF(D11=0,C11/G11,IF(G11&lt;=C11*D11/12,"Payment Too Low",NPER(D11/12,-G11,C11)))))</x:f>
        <x:v>12</x:v>
      </x:c>
      <x:c r="I11" s="40" t="n">
        <x:f>IF(OR(H11="No Payment",H11="Payment Too Low",H11=0),"",EDATE(TODAY(),ROUNDUP(H11,0)))</x:f>
        <x:v>46596</x:v>
      </x:c>
      <x:c r="J11" s="36" t="n">
        <x:f>IF(OR(H11="No Payment",H11="Payment Too Low",C11&lt;=0),0,MAX(G11*H11-C11,0))</x:f>
        <x:v>0</x:v>
      </x:c>
      <x:c r="K11" s="52" t="n">
        <x:f>IF(C11&lt;=0,"",COUNTIFS($C$6:$C$15,"&gt;0",$C$6:$C$15,"&lt;"&amp;C11)+COUNTIFS($C$6:C11,C11))</x:f>
        <x:v>1</x:v>
      </x:c>
      <x:c r="L11" s="52" t="n">
        <x:f>IF(C11&lt;=0,"",COUNTIFS($C$6:$C$15,"&gt;0",$D$6:$D$15,"&gt;"&amp;D11)+COUNTIFS($C$6:C11,"&gt;0",$D$6:D11,D11))</x:f>
        <x:v>6</x:v>
      </x:c>
      <x:c r="M11" s="52" t="str">
        <x:f>IF(C11&lt;=0,"No Balance",IF(G11&lt;=0,"No Payment",IF(AND(D11&gt;0,G11&lt;=C11*D11/12),"Payment Too Low","Active")))</x:f>
        <x:v>Active</x:v>
      </x:c>
      <x:c r="N11" s="53" t="str">
        <x:v>Confirm whether interest or fees apply</x:v>
      </x:c>
    </x:row>
    <x:row r="12">
      <x:c r="A12" s="51" t="str">
        <x:v>Other Debt 1</x:v>
      </x:c>
      <x:c r="B12" s="30" t="str">
        <x:v>Other</x:v>
      </x:c>
      <x:c r="C12" s="32" t="n">
        <x:v>0</x:v>
      </x:c>
      <x:c r="D12" s="34" t="n">
        <x:v>0</x:v>
      </x:c>
      <x:c r="E12" s="32" t="n">
        <x:v>0</x:v>
      </x:c>
      <x:c r="F12" s="32" t="n">
        <x:v>0</x:v>
      </x:c>
      <x:c r="G12" s="36" t="n">
        <x:f>E12+F12</x:f>
        <x:v>0</x:v>
      </x:c>
      <x:c r="H12" s="38" t="n">
        <x:f>IF(C12&lt;=0,0,IF(G12&lt;=0,"No Payment",IF(D12=0,C12/G12,IF(G12&lt;=C12*D12/12,"Payment Too Low",NPER(D12/12,-G12,C12)))))</x:f>
        <x:v>0</x:v>
      </x:c>
      <x:c r="I12" s="40" t="str">
        <x:f>IF(OR(H12="No Payment",H12="Payment Too Low",H12=0),"",EDATE(TODAY(),ROUNDUP(H12,0)))</x:f>
      </x:c>
      <x:c r="J12" s="36" t="n">
        <x:f>IF(OR(H12="No Payment",H12="Payment Too Low",C12&lt;=0),0,MAX(G12*H12-C12,0))</x:f>
        <x:v>0</x:v>
      </x:c>
      <x:c r="K12" s="52" t="str">
        <x:f>IF(C12&lt;=0,"",COUNTIFS($C$6:$C$15,"&gt;0",$C$6:$C$15,"&lt;"&amp;C12)+COUNTIFS($C$6:C12,C12))</x:f>
      </x:c>
      <x:c r="L12" s="52" t="str">
        <x:f>IF(C12&lt;=0,"",COUNTIFS($C$6:$C$15,"&gt;0",$D$6:$D$15,"&gt;"&amp;D12)+COUNTIFS($C$6:C12,"&gt;0",$D$6:D12,D12))</x:f>
      </x:c>
      <x:c r="M12" s="52" t="str">
        <x:f>IF(C12&lt;=0,"No Balance",IF(G12&lt;=0,"No Payment",IF(AND(D12&gt;0,G12&lt;=C12*D12/12),"Payment Too Low","Active")))</x:f>
        <x:v>No Balance</x:v>
      </x:c>
      <x:c r="N12" s="53" t="str"/>
    </x:row>
    <x:row r="13">
      <x:c r="A13" s="51" t="str">
        <x:v>Other Debt 2</x:v>
      </x:c>
      <x:c r="B13" s="30" t="str">
        <x:v>Other</x:v>
      </x:c>
      <x:c r="C13" s="32" t="n">
        <x:v>0</x:v>
      </x:c>
      <x:c r="D13" s="34" t="n">
        <x:v>0</x:v>
      </x:c>
      <x:c r="E13" s="32" t="n">
        <x:v>0</x:v>
      </x:c>
      <x:c r="F13" s="32" t="n">
        <x:v>0</x:v>
      </x:c>
      <x:c r="G13" s="36" t="n">
        <x:f>E13+F13</x:f>
        <x:v>0</x:v>
      </x:c>
      <x:c r="H13" s="38" t="n">
        <x:f>IF(C13&lt;=0,0,IF(G13&lt;=0,"No Payment",IF(D13=0,C13/G13,IF(G13&lt;=C13*D13/12,"Payment Too Low",NPER(D13/12,-G13,C13)))))</x:f>
        <x:v>0</x:v>
      </x:c>
      <x:c r="I13" s="40" t="str">
        <x:f>IF(OR(H13="No Payment",H13="Payment Too Low",H13=0),"",EDATE(TODAY(),ROUNDUP(H13,0)))</x:f>
      </x:c>
      <x:c r="J13" s="36" t="n">
        <x:f>IF(OR(H13="No Payment",H13="Payment Too Low",C13&lt;=0),0,MAX(G13*H13-C13,0))</x:f>
        <x:v>0</x:v>
      </x:c>
      <x:c r="K13" s="52" t="str">
        <x:f>IF(C13&lt;=0,"",COUNTIFS($C$6:$C$15,"&gt;0",$C$6:$C$15,"&lt;"&amp;C13)+COUNTIFS($C$6:C13,C13))</x:f>
      </x:c>
      <x:c r="L13" s="52" t="str">
        <x:f>IF(C13&lt;=0,"",COUNTIFS($C$6:$C$15,"&gt;0",$D$6:$D$15,"&gt;"&amp;D13)+COUNTIFS($C$6:C13,"&gt;0",$D$6:D13,D13))</x:f>
      </x:c>
      <x:c r="M13" s="52" t="str">
        <x:f>IF(C13&lt;=0,"No Balance",IF(G13&lt;=0,"No Payment",IF(AND(D13&gt;0,G13&lt;=C13*D13/12),"Payment Too Low","Active")))</x:f>
        <x:v>No Balance</x:v>
      </x:c>
      <x:c r="N13" s="53" t="str"/>
    </x:row>
    <x:row r="14">
      <x:c r="A14" s="51" t="str">
        <x:v>Other Debt 3</x:v>
      </x:c>
      <x:c r="B14" s="30" t="str">
        <x:v>Other</x:v>
      </x:c>
      <x:c r="C14" s="32" t="n">
        <x:v>0</x:v>
      </x:c>
      <x:c r="D14" s="34" t="n">
        <x:v>0</x:v>
      </x:c>
      <x:c r="E14" s="32" t="n">
        <x:v>0</x:v>
      </x:c>
      <x:c r="F14" s="32" t="n">
        <x:v>0</x:v>
      </x:c>
      <x:c r="G14" s="36" t="n">
        <x:f>E14+F14</x:f>
        <x:v>0</x:v>
      </x:c>
      <x:c r="H14" s="38" t="n">
        <x:f>IF(C14&lt;=0,0,IF(G14&lt;=0,"No Payment",IF(D14=0,C14/G14,IF(G14&lt;=C14*D14/12,"Payment Too Low",NPER(D14/12,-G14,C14)))))</x:f>
        <x:v>0</x:v>
      </x:c>
      <x:c r="I14" s="40" t="str">
        <x:f>IF(OR(H14="No Payment",H14="Payment Too Low",H14=0),"",EDATE(TODAY(),ROUNDUP(H14,0)))</x:f>
      </x:c>
      <x:c r="J14" s="36" t="n">
        <x:f>IF(OR(H14="No Payment",H14="Payment Too Low",C14&lt;=0),0,MAX(G14*H14-C14,0))</x:f>
        <x:v>0</x:v>
      </x:c>
      <x:c r="K14" s="52" t="str">
        <x:f>IF(C14&lt;=0,"",COUNTIFS($C$6:$C$15,"&gt;0",$C$6:$C$15,"&lt;"&amp;C14)+COUNTIFS($C$6:C14,C14))</x:f>
      </x:c>
      <x:c r="L14" s="52" t="str">
        <x:f>IF(C14&lt;=0,"",COUNTIFS($C$6:$C$15,"&gt;0",$D$6:$D$15,"&gt;"&amp;D14)+COUNTIFS($C$6:C14,"&gt;0",$D$6:D14,D14))</x:f>
      </x:c>
      <x:c r="M14" s="52" t="str">
        <x:f>IF(C14&lt;=0,"No Balance",IF(G14&lt;=0,"No Payment",IF(AND(D14&gt;0,G14&lt;=C14*D14/12),"Payment Too Low","Active")))</x:f>
        <x:v>No Balance</x:v>
      </x:c>
      <x:c r="N14" s="53" t="str"/>
    </x:row>
    <x:row r="15">
      <x:c r="A15" s="51" t="str">
        <x:v>Other Debt 4</x:v>
      </x:c>
      <x:c r="B15" s="30" t="str">
        <x:v>Other</x:v>
      </x:c>
      <x:c r="C15" s="32" t="n">
        <x:v>0</x:v>
      </x:c>
      <x:c r="D15" s="34" t="n">
        <x:v>0</x:v>
      </x:c>
      <x:c r="E15" s="32" t="n">
        <x:v>0</x:v>
      </x:c>
      <x:c r="F15" s="32" t="n">
        <x:v>0</x:v>
      </x:c>
      <x:c r="G15" s="36" t="n">
        <x:f>E15+F15</x:f>
        <x:v>0</x:v>
      </x:c>
      <x:c r="H15" s="38" t="n">
        <x:f>IF(C15&lt;=0,0,IF(G15&lt;=0,"No Payment",IF(D15=0,C15/G15,IF(G15&lt;=C15*D15/12,"Payment Too Low",NPER(D15/12,-G15,C15)))))</x:f>
        <x:v>0</x:v>
      </x:c>
      <x:c r="I15" s="40" t="str">
        <x:f>IF(OR(H15="No Payment",H15="Payment Too Low",H15=0),"",EDATE(TODAY(),ROUNDUP(H15,0)))</x:f>
      </x:c>
      <x:c r="J15" s="36" t="n">
        <x:f>IF(OR(H15="No Payment",H15="Payment Too Low",C15&lt;=0),0,MAX(G15*H15-C15,0))</x:f>
        <x:v>0</x:v>
      </x:c>
      <x:c r="K15" s="52" t="str">
        <x:f>IF(C15&lt;=0,"",COUNTIFS($C$6:$C$15,"&gt;0",$C$6:$C$15,"&lt;"&amp;C15)+COUNTIFS($C$6:C15,C15))</x:f>
      </x:c>
      <x:c r="L15" s="52" t="str">
        <x:f>IF(C15&lt;=0,"",COUNTIFS($C$6:$C$15,"&gt;0",$D$6:$D$15,"&gt;"&amp;D15)+COUNTIFS($C$6:C15,"&gt;0",$D$6:D15,D15))</x:f>
      </x:c>
      <x:c r="M15" s="52" t="str">
        <x:f>IF(C15&lt;=0,"No Balance",IF(G15&lt;=0,"No Payment",IF(AND(D15&gt;0,G15&lt;=C15*D15/12),"Payment Too Low","Active")))</x:f>
        <x:v>No Balance</x:v>
      </x:c>
      <x:c r="N15" s="53" t="str"/>
    </x:row>
    <x:row r="16">
      <x:c r="A16" s="54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5"/>
    </x:row>
    <x:row r="17">
      <x:c r="A17" s="56" t="str">
        <x:v>TOTAL</x:v>
      </x:c>
      <x:c r="B17" s="57" t="str"/>
      <x:c r="C17" s="58" t="n">
        <x:f>SUM(C6:C15)</x:f>
        <x:v>38900</x:v>
      </x:c>
      <x:c r="D17" s="57" t="str"/>
      <x:c r="E17" s="58" t="n">
        <x:f>SUM(E6:E15)</x:f>
        <x:v>1040</x:v>
      </x:c>
      <x:c r="F17" s="58" t="n">
        <x:f>SUM(F6:F15)</x:f>
        <x:v>150</x:v>
      </x:c>
      <x:c r="G17" s="58" t="n">
        <x:f>SUM(G6:G15)</x:f>
        <x:v>1190</x:v>
      </x:c>
      <x:c r="H17" s="57" t="str"/>
      <x:c r="I17" s="57" t="str"/>
      <x:c r="J17" s="58" t="n">
        <x:f>SUM(J6:J15)</x:f>
        <x:v>7369.115492796944</x:v>
      </x:c>
      <x:c r="K17" s="57" t="str"/>
      <x:c r="L17" s="57" t="str"/>
      <x:c r="M17" s="57" t="str"/>
      <x:c r="N17" s="59" t="str"/>
    </x:row>
  </x:sheetData>
  <x:mergeCells>
    <x:mergeCell ref="A1:N2"/>
    <x:mergeCell ref="A3:N3"/>
  </x:mergeCells>
  <x:conditionalFormatting sqref="M6:M15">
    <x:cfRule type="expression" dxfId="0" priority="1">
      <x:formula>M6="Active"</x:formula>
    </x:cfRule>
    <x:cfRule type="expression" dxfId="1" priority="2">
      <x:formula>OR(M6="No Payment",M6="Payment Too Low")</x:formula>
    </x:cfRule>
  </x:conditionalFormatting>
  <x:conditionalFormatting sqref="D6:D15">
    <x:cfRule type="colorScale" priority="3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dataValidations count="1">
    <x:dataValidation type="list" sqref="B6:B15">
      <x:formula1>"Credit Card,Personal Loan,Auto Loan,Student Loan,Medical Debt,Mortgage,Tax Debt,Other"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>
      <x:c r="A1" s="151" t="str">
        <x:v>Selected Debt Payment Schedule</x:v>
      </x:c>
      <x:c r="B1" s="151"/>
      <x:c r="C1" s="151"/>
      <x:c r="D1" s="151"/>
      <x:c r="E1" s="151"/>
      <x:c r="F1" s="151"/>
      <x:c r="G1" s="151"/>
      <x:c r="H1" s="151"/>
    </x:row>
    <x:row r="2">
      <x:c r="A2" s="151"/>
      <x:c r="B2" s="151"/>
      <x:c r="C2" s="151"/>
      <x:c r="D2" s="151"/>
      <x:c r="E2" s="151"/>
      <x:c r="F2" s="151"/>
      <x:c r="G2" s="151"/>
      <x:c r="H2" s="151"/>
    </x:row>
    <x:row r="4">
      <x:c r="A4" s="78" t="str">
        <x:v>Selected Debt</x:v>
      </x:c>
      <x:c r="B4" s="94" t="str">
        <x:v>Credit Card A</x:v>
      </x:c>
      <x:c r="C4" s="94" t="str"/>
      <x:c r="D4" s="94" t="str"/>
    </x:row>
    <x:row r="5">
      <x:c r="A5" s="78" t="str">
        <x:v>Starting Balance</x:v>
      </x:c>
      <x:c r="B5" s="36" t="n">
        <x:f>IFERROR(INDEX('Debt List'!C6:C15,MATCH(B4,'Debt List'!A6:A15,0)),0)</x:f>
        <x:v>5200</x:v>
      </x:c>
      <x:c r="C5" t="str"/>
      <x:c r="D5" t="str"/>
    </x:row>
    <x:row r="6">
      <x:c r="A6" s="78" t="str">
        <x:v>APR</x:v>
      </x:c>
      <x:c r="B6" s="83" t="n">
        <x:f>IFERROR(INDEX('Debt List'!D6:D15,MATCH(B4,'Debt List'!A6:A15,0)),0)</x:f>
        <x:v>0.2499</x:v>
      </x:c>
      <x:c r="C6" t="str"/>
      <x:c r="D6" t="str"/>
    </x:row>
    <x:row r="7">
      <x:c r="A7" s="78" t="str">
        <x:v>Monthly Payment</x:v>
      </x:c>
      <x:c r="B7" s="36" t="n">
        <x:f>IFERROR(INDEX('Debt List'!G6:G15,MATCH(B4,'Debt List'!A6:A15,0)),0)</x:f>
        <x:v>310</x:v>
      </x:c>
      <x:c r="C7" t="str"/>
      <x:c r="D7" t="str"/>
    </x:row>
    <x:row r="8">
      <x:c r="A8" s="78" t="str">
        <x:v>Start Date</x:v>
      </x:c>
      <x:c r="B8" s="155" t="n">
        <x:f>TODAY()</x:f>
        <x:v>46231</x:v>
      </x:c>
      <x:c r="C8" t="str"/>
      <x:c r="D8" t="str"/>
    </x:row>
    <x:row r="10">
      <x:c r="A10" s="157" t="str">
        <x:v>Payment #</x:v>
      </x:c>
      <x:c r="B10" s="158" t="str">
        <x:v>Payment Date</x:v>
      </x:c>
      <x:c r="C10" s="158" t="str">
        <x:v>Beginning Balance</x:v>
      </x:c>
      <x:c r="D10" s="158" t="str">
        <x:v>Payment</x:v>
      </x:c>
      <x:c r="E10" s="158" t="str">
        <x:v>Interest</x:v>
      </x:c>
      <x:c r="F10" s="158" t="str">
        <x:v>Principal</x:v>
      </x:c>
      <x:c r="G10" s="158" t="str">
        <x:v>Ending Balance</x:v>
      </x:c>
      <x:c r="H10" s="159" t="str">
        <x:v>Cumulative Interest</x:v>
      </x:c>
    </x:row>
    <x:row r="11">
      <x:c r="A11" s="54" t="n">
        <x:v>1</x:v>
      </x:c>
      <x:c r="B11" s="40" t="n">
        <x:f>EDATE($B$8,A11-1)</x:f>
        <x:v>46231</x:v>
      </x:c>
      <x:c r="C11" s="36" t="n">
        <x:f>$B$5</x:f>
        <x:v>5200</x:v>
      </x:c>
      <x:c r="D11" s="36" t="n">
        <x:f>IF(C11&lt;=0,0,MIN($B$7,C11+C11*$B$6/12))</x:f>
        <x:v>310</x:v>
      </x:c>
      <x:c r="E11" s="36" t="n">
        <x:f>IF(C11&lt;=0,0,C11*$B$6/12)</x:f>
        <x:v>108.29</x:v>
      </x:c>
      <x:c r="F11" s="36" t="n">
        <x:f>MAX(D11-E11,0)</x:f>
        <x:v>201.70999999999998</x:v>
      </x:c>
      <x:c r="G11" s="36" t="n">
        <x:f>MAX(C11-F11,0)</x:f>
        <x:v>4998.29</x:v>
      </x:c>
      <x:c r="H11" s="118" t="n">
        <x:f>E11</x:f>
        <x:v>108.29</x:v>
      </x:c>
    </x:row>
    <x:row r="12">
      <x:c r="A12" s="54" t="n">
        <x:f>A11+1</x:f>
        <x:v>2</x:v>
      </x:c>
      <x:c r="B12" s="40" t="n">
        <x:f>EDATE($B$8,A12-1)</x:f>
        <x:v>46262</x:v>
      </x:c>
      <x:c r="C12" s="36" t="n">
        <x:f>G11</x:f>
        <x:v>4998.29</x:v>
      </x:c>
      <x:c r="D12" s="36" t="n">
        <x:f>IF(C12&lt;=0,0,MIN($B$7,C12+C12*$B$6/12))</x:f>
        <x:v>310</x:v>
      </x:c>
      <x:c r="E12" s="36" t="n">
        <x:f>IF(C12&lt;=0,0,C12*$B$6/12)</x:f>
        <x:v>104.08938925000001</x:v>
      </x:c>
      <x:c r="F12" s="36" t="n">
        <x:f>MAX(D12-E12,0)</x:f>
        <x:v>205.91061075</x:v>
      </x:c>
      <x:c r="G12" s="36" t="n">
        <x:f>MAX(C12-F12,0)</x:f>
        <x:v>4792.37938925</x:v>
      </x:c>
      <x:c r="H12" s="118" t="n">
        <x:f>H11+E12</x:f>
        <x:v>212.37938925000003</x:v>
      </x:c>
    </x:row>
    <x:row r="13">
      <x:c r="A13" s="54" t="n">
        <x:f>A12+1</x:f>
        <x:v>3</x:v>
      </x:c>
      <x:c r="B13" s="40" t="n">
        <x:f>EDATE($B$8,A13-1)</x:f>
        <x:v>46293</x:v>
      </x:c>
      <x:c r="C13" s="36" t="n">
        <x:f>G12</x:f>
        <x:v>4792.37938925</x:v>
      </x:c>
      <x:c r="D13" s="36" t="n">
        <x:f>IF(C13&lt;=0,0,MIN($B$7,C13+C13*$B$6/12))</x:f>
        <x:v>310</x:v>
      </x:c>
      <x:c r="E13" s="36" t="n">
        <x:f>IF(C13&lt;=0,0,C13*$B$6/12)</x:f>
        <x:v>99.80130078113125</x:v>
      </x:c>
      <x:c r="F13" s="36" t="n">
        <x:f>MAX(D13-E13,0)</x:f>
        <x:v>210.19869921886874</x:v>
      </x:c>
      <x:c r="G13" s="36" t="n">
        <x:f>MAX(C13-F13,0)</x:f>
        <x:v>4582.180690031131</x:v>
      </x:c>
      <x:c r="H13" s="118" t="n">
        <x:f>H12+E13</x:f>
        <x:v>312.1806900311313</x:v>
      </x:c>
    </x:row>
    <x:row r="14">
      <x:c r="A14" s="54" t="n">
        <x:f>A13+1</x:f>
        <x:v>4</x:v>
      </x:c>
      <x:c r="B14" s="40" t="n">
        <x:f>EDATE($B$8,A14-1)</x:f>
        <x:v>46323</x:v>
      </x:c>
      <x:c r="C14" s="36" t="n">
        <x:f>G13</x:f>
        <x:v>4582.180690031131</x:v>
      </x:c>
      <x:c r="D14" s="36" t="n">
        <x:f>IF(C14&lt;=0,0,MIN($B$7,C14+C14*$B$6/12))</x:f>
        <x:v>310</x:v>
      </x:c>
      <x:c r="E14" s="36" t="n">
        <x:f>IF(C14&lt;=0,0,C14*$B$6/12)</x:f>
        <x:v>95.4239128698983</x:v>
      </x:c>
      <x:c r="F14" s="36" t="n">
        <x:f>MAX(D14-E14,0)</x:f>
        <x:v>214.5760871301017</x:v>
      </x:c>
      <x:c r="G14" s="36" t="n">
        <x:f>MAX(C14-F14,0)</x:f>
        <x:v>4367.6046029010295</x:v>
      </x:c>
      <x:c r="H14" s="118" t="n">
        <x:f>H13+E14</x:f>
        <x:v>407.6046029010296</x:v>
      </x:c>
    </x:row>
    <x:row r="15">
      <x:c r="A15" s="54" t="n">
        <x:f>A14+1</x:f>
        <x:v>5</x:v>
      </x:c>
      <x:c r="B15" s="40" t="n">
        <x:f>EDATE($B$8,A15-1)</x:f>
        <x:v>46354</x:v>
      </x:c>
      <x:c r="C15" s="36" t="n">
        <x:f>G14</x:f>
        <x:v>4367.6046029010295</x:v>
      </x:c>
      <x:c r="D15" s="36" t="n">
        <x:f>IF(C15&lt;=0,0,MIN($B$7,C15+C15*$B$6/12))</x:f>
        <x:v>310</x:v>
      </x:c>
      <x:c r="E15" s="36" t="n">
        <x:f>IF(C15&lt;=0,0,C15*$B$6/12)</x:f>
        <x:v>90.95536585541394</x:v>
      </x:c>
      <x:c r="F15" s="36" t="n">
        <x:f>MAX(D15-E15,0)</x:f>
        <x:v>219.04463414458604</x:v>
      </x:c>
      <x:c r="G15" s="36" t="n">
        <x:f>MAX(C15-F15,0)</x:f>
        <x:v>4148.559968756444</x:v>
      </x:c>
      <x:c r="H15" s="118" t="n">
        <x:f>H14+E15</x:f>
        <x:v>498.55996875644354</x:v>
      </x:c>
    </x:row>
    <x:row r="16">
      <x:c r="A16" s="54" t="n">
        <x:f>A15+1</x:f>
        <x:v>6</x:v>
      </x:c>
      <x:c r="B16" s="40" t="n">
        <x:f>EDATE($B$8,A16-1)</x:f>
        <x:v>46384</x:v>
      </x:c>
      <x:c r="C16" s="36" t="n">
        <x:f>G15</x:f>
        <x:v>4148.559968756444</x:v>
      </x:c>
      <x:c r="D16" s="36" t="n">
        <x:f>IF(C16&lt;=0,0,MIN($B$7,C16+C16*$B$6/12))</x:f>
        <x:v>310</x:v>
      </x:c>
      <x:c r="E16" s="36" t="n">
        <x:f>IF(C16&lt;=0,0,C16*$B$6/12)</x:f>
        <x:v>86.39376134935294</x:v>
      </x:c>
      <x:c r="F16" s="36" t="n">
        <x:f>MAX(D16-E16,0)</x:f>
        <x:v>223.60623865064707</x:v>
      </x:c>
      <x:c r="G16" s="36" t="n">
        <x:f>MAX(C16-F16,0)</x:f>
        <x:v>3924.9537301057967</x:v>
      </x:c>
      <x:c r="H16" s="118" t="n">
        <x:f>H15+E16</x:f>
        <x:v>584.9537301057965</x:v>
      </x:c>
    </x:row>
    <x:row r="17">
      <x:c r="A17" s="54" t="n">
        <x:f>A16+1</x:f>
        <x:v>7</x:v>
      </x:c>
      <x:c r="B17" s="40" t="n">
        <x:f>EDATE($B$8,A17-1)</x:f>
        <x:v>46415</x:v>
      </x:c>
      <x:c r="C17" s="36" t="n">
        <x:f>G16</x:f>
        <x:v>3924.9537301057967</x:v>
      </x:c>
      <x:c r="D17" s="36" t="n">
        <x:f>IF(C17&lt;=0,0,MIN($B$7,C17+C17*$B$6/12))</x:f>
        <x:v>310</x:v>
      </x:c>
      <x:c r="E17" s="36" t="n">
        <x:f>IF(C17&lt;=0,0,C17*$B$6/12)</x:f>
        <x:v>81.73716142945322</x:v>
      </x:c>
      <x:c r="F17" s="36" t="n">
        <x:f>MAX(D17-E17,0)</x:f>
        <x:v>228.26283857054676</x:v>
      </x:c>
      <x:c r="G17" s="36" t="n">
        <x:f>MAX(C17-F17,0)</x:f>
        <x:v>3696.69089153525</x:v>
      </x:c>
      <x:c r="H17" s="118" t="n">
        <x:f>H16+E17</x:f>
        <x:v>666.6908915352496</x:v>
      </x:c>
    </x:row>
    <x:row r="18">
      <x:c r="A18" s="54" t="n">
        <x:f>A17+1</x:f>
        <x:v>8</x:v>
      </x:c>
      <x:c r="B18" s="40" t="n">
        <x:f>EDATE($B$8,A18-1)</x:f>
        <x:v>46446</x:v>
      </x:c>
      <x:c r="C18" s="36" t="n">
        <x:f>G17</x:f>
        <x:v>3696.69089153525</x:v>
      </x:c>
      <x:c r="D18" s="36" t="n">
        <x:f>IF(C18&lt;=0,0,MIN($B$7,C18+C18*$B$6/12))</x:f>
        <x:v>310</x:v>
      </x:c>
      <x:c r="E18" s="36" t="n">
        <x:f>IF(C18&lt;=0,0,C18*$B$6/12)</x:f>
        <x:v>76.98358781622159</x:v>
      </x:c>
      <x:c r="F18" s="36" t="n">
        <x:f>MAX(D18-E18,0)</x:f>
        <x:v>233.0164121837784</x:v>
      </x:c>
      <x:c r="G18" s="36" t="n">
        <x:f>MAX(C18-F18,0)</x:f>
        <x:v>3463.6744793514717</x:v>
      </x:c>
      <x:c r="H18" s="118" t="n">
        <x:f>H17+E18</x:f>
        <x:v>743.6744793514713</x:v>
      </x:c>
    </x:row>
    <x:row r="19">
      <x:c r="A19" s="54" t="n">
        <x:f>A18+1</x:f>
        <x:v>9</x:v>
      </x:c>
      <x:c r="B19" s="40" t="n">
        <x:f>EDATE($B$8,A19-1)</x:f>
        <x:v>46474</x:v>
      </x:c>
      <x:c r="C19" s="36" t="n">
        <x:f>G18</x:f>
        <x:v>3463.6744793514717</x:v>
      </x:c>
      <x:c r="D19" s="36" t="n">
        <x:f>IF(C19&lt;=0,0,MIN($B$7,C19+C19*$B$6/12))</x:f>
        <x:v>310</x:v>
      </x:c>
      <x:c r="E19" s="36" t="n">
        <x:f>IF(C19&lt;=0,0,C19*$B$6/12)</x:f>
        <x:v>72.1310210324944</x:v>
      </x:c>
      <x:c r="F19" s="36" t="n">
        <x:f>MAX(D19-E19,0)</x:f>
        <x:v>237.8689789675056</x:v>
      </x:c>
      <x:c r="G19" s="36" t="n">
        <x:f>MAX(C19-F19,0)</x:f>
        <x:v>3225.8055003839663</x:v>
      </x:c>
      <x:c r="H19" s="118" t="n">
        <x:f>H18+E19</x:f>
        <x:v>815.8055003839656</x:v>
      </x:c>
    </x:row>
    <x:row r="20">
      <x:c r="A20" s="54" t="n">
        <x:f>A19+1</x:f>
        <x:v>10</x:v>
      </x:c>
      <x:c r="B20" s="40" t="n">
        <x:f>EDATE($B$8,A20-1)</x:f>
        <x:v>46505</x:v>
      </x:c>
      <x:c r="C20" s="36" t="n">
        <x:f>G19</x:f>
        <x:v>3225.8055003839663</x:v>
      </x:c>
      <x:c r="D20" s="36" t="n">
        <x:f>IF(C20&lt;=0,0,MIN($B$7,C20+C20*$B$6/12))</x:f>
        <x:v>310</x:v>
      </x:c>
      <x:c r="E20" s="36" t="n">
        <x:f>IF(C20&lt;=0,0,C20*$B$6/12)</x:f>
        <x:v>67.1773995454961</x:v>
      </x:c>
      <x:c r="F20" s="36" t="n">
        <x:f>MAX(D20-E20,0)</x:f>
        <x:v>242.8226004545039</x:v>
      </x:c>
      <x:c r="G20" s="36" t="n">
        <x:f>MAX(C20-F20,0)</x:f>
        <x:v>2982.9828999294623</x:v>
      </x:c>
      <x:c r="H20" s="118" t="n">
        <x:f>H19+E20</x:f>
        <x:v>882.9828999294617</x:v>
      </x:c>
    </x:row>
    <x:row r="21">
      <x:c r="A21" s="54" t="n">
        <x:f>A20+1</x:f>
        <x:v>11</x:v>
      </x:c>
      <x:c r="B21" s="40" t="n">
        <x:f>EDATE($B$8,A21-1)</x:f>
        <x:v>46535</x:v>
      </x:c>
      <x:c r="C21" s="36" t="n">
        <x:f>G20</x:f>
        <x:v>2982.9828999294623</x:v>
      </x:c>
      <x:c r="D21" s="36" t="n">
        <x:f>IF(C21&lt;=0,0,MIN($B$7,C21+C21*$B$6/12))</x:f>
        <x:v>310</x:v>
      </x:c>
      <x:c r="E21" s="36" t="n">
        <x:f>IF(C21&lt;=0,0,C21*$B$6/12)</x:f>
        <x:v>62.12061889103106</x:v>
      </x:c>
      <x:c r="F21" s="36" t="n">
        <x:f>MAX(D21-E21,0)</x:f>
        <x:v>247.87938110896894</x:v>
      </x:c>
      <x:c r="G21" s="36" t="n">
        <x:f>MAX(C21-F21,0)</x:f>
        <x:v>2735.1035188204933</x:v>
      </x:c>
      <x:c r="H21" s="118" t="n">
        <x:f>H20+E21</x:f>
        <x:v>945.1035188204928</x:v>
      </x:c>
    </x:row>
    <x:row r="22">
      <x:c r="A22" s="54" t="n">
        <x:f>A21+1</x:f>
        <x:v>12</x:v>
      </x:c>
      <x:c r="B22" s="40" t="n">
        <x:f>EDATE($B$8,A22-1)</x:f>
        <x:v>46566</x:v>
      </x:c>
      <x:c r="C22" s="36" t="n">
        <x:f>G21</x:f>
        <x:v>2735.1035188204933</x:v>
      </x:c>
      <x:c r="D22" s="36" t="n">
        <x:f>IF(C22&lt;=0,0,MIN($B$7,C22+C22*$B$6/12))</x:f>
        <x:v>310</x:v>
      </x:c>
      <x:c r="E22" s="36" t="n">
        <x:f>IF(C22&lt;=0,0,C22*$B$6/12)</x:f>
        <x:v>56.95853077943678</x:v>
      </x:c>
      <x:c r="F22" s="36" t="n">
        <x:f>MAX(D22-E22,0)</x:f>
        <x:v>253.04146922056322</x:v>
      </x:c>
      <x:c r="G22" s="36" t="n">
        <x:f>MAX(C22-F22,0)</x:f>
        <x:v>2482.06204959993</x:v>
      </x:c>
      <x:c r="H22" s="118" t="n">
        <x:f>H21+E22</x:f>
        <x:v>1002.0620495999295</x:v>
      </x:c>
    </x:row>
    <x:row r="23">
      <x:c r="A23" s="54" t="n">
        <x:f>A22+1</x:f>
        <x:v>13</x:v>
      </x:c>
      <x:c r="B23" s="40" t="n">
        <x:f>EDATE($B$8,A23-1)</x:f>
        <x:v>46596</x:v>
      </x:c>
      <x:c r="C23" s="36" t="n">
        <x:f>G22</x:f>
        <x:v>2482.06204959993</x:v>
      </x:c>
      <x:c r="D23" s="36" t="n">
        <x:f>IF(C23&lt;=0,0,MIN($B$7,C23+C23*$B$6/12))</x:f>
        <x:v>310</x:v>
      </x:c>
      <x:c r="E23" s="36" t="n">
        <x:f>IF(C23&lt;=0,0,C23*$B$6/12)</x:f>
        <x:v>51.688942182918545</x:v>
      </x:c>
      <x:c r="F23" s="36" t="n">
        <x:f>MAX(D23-E23,0)</x:f>
        <x:v>258.31105781708146</x:v>
      </x:c>
      <x:c r="G23" s="36" t="n">
        <x:f>MAX(C23-F23,0)</x:f>
        <x:v>2223.750991782849</x:v>
      </x:c>
      <x:c r="H23" s="118" t="n">
        <x:f>H22+E23</x:f>
        <x:v>1053.7509917828481</x:v>
      </x:c>
    </x:row>
    <x:row r="24">
      <x:c r="A24" s="54" t="n">
        <x:f>A23+1</x:f>
        <x:v>14</x:v>
      </x:c>
      <x:c r="B24" s="40" t="n">
        <x:f>EDATE($B$8,A24-1)</x:f>
        <x:v>46627</x:v>
      </x:c>
      <x:c r="C24" s="36" t="n">
        <x:f>G23</x:f>
        <x:v>2223.750991782849</x:v>
      </x:c>
      <x:c r="D24" s="36" t="n">
        <x:f>IF(C24&lt;=0,0,MIN($B$7,C24+C24*$B$6/12))</x:f>
        <x:v>310</x:v>
      </x:c>
      <x:c r="E24" s="36" t="n">
        <x:f>IF(C24&lt;=0,0,C24*$B$6/12)</x:f>
        <x:v>46.30961440387782</x:v>
      </x:c>
      <x:c r="F24" s="36" t="n">
        <x:f>MAX(D24-E24,0)</x:f>
        <x:v>263.69038559612216</x:v>
      </x:c>
      <x:c r="G24" s="36" t="n">
        <x:f>MAX(C24-F24,0)</x:f>
        <x:v>1960.0606061867265</x:v>
      </x:c>
      <x:c r="H24" s="118" t="n">
        <x:f>H23+E24</x:f>
        <x:v>1100.0606061867259</x:v>
      </x:c>
    </x:row>
    <x:row r="25">
      <x:c r="A25" s="54" t="n">
        <x:f>A24+1</x:f>
        <x:v>15</x:v>
      </x:c>
      <x:c r="B25" s="40" t="n">
        <x:f>EDATE($B$8,A25-1)</x:f>
        <x:v>46658</x:v>
      </x:c>
      <x:c r="C25" s="36" t="n">
        <x:f>G24</x:f>
        <x:v>1960.0606061867265</x:v>
      </x:c>
      <x:c r="D25" s="36" t="n">
        <x:f>IF(C25&lt;=0,0,MIN($B$7,C25+C25*$B$6/12))</x:f>
        <x:v>310</x:v>
      </x:c>
      <x:c r="E25" s="36" t="n">
        <x:f>IF(C25&lt;=0,0,C25*$B$6/12)</x:f>
        <x:v>40.818262123838586</x:v>
      </x:c>
      <x:c r="F25" s="36" t="n">
        <x:f>MAX(D25-E25,0)</x:f>
        <x:v>269.18173787616143</x:v>
      </x:c>
      <x:c r="G25" s="36" t="n">
        <x:f>MAX(C25-F25,0)</x:f>
        <x:v>1690.8788683105652</x:v>
      </x:c>
      <x:c r="H25" s="118" t="n">
        <x:f>H24+E25</x:f>
        <x:v>1140.8788683105645</x:v>
      </x:c>
    </x:row>
    <x:row r="26">
      <x:c r="A26" s="54" t="n">
        <x:f>A25+1</x:f>
        <x:v>16</x:v>
      </x:c>
      <x:c r="B26" s="40" t="n">
        <x:f>EDATE($B$8,A26-1)</x:f>
        <x:v>46688</x:v>
      </x:c>
      <x:c r="C26" s="36" t="n">
        <x:f>G25</x:f>
        <x:v>1690.8788683105652</x:v>
      </x:c>
      <x:c r="D26" s="36" t="n">
        <x:f>IF(C26&lt;=0,0,MIN($B$7,C26+C26*$B$6/12))</x:f>
        <x:v>310</x:v>
      </x:c>
      <x:c r="E26" s="36" t="n">
        <x:f>IF(C26&lt;=0,0,C26*$B$6/12)</x:f>
        <x:v>35.21255243256752</x:v>
      </x:c>
      <x:c r="F26" s="36" t="n">
        <x:f>MAX(D26-E26,0)</x:f>
        <x:v>274.7874475674325</x:v>
      </x:c>
      <x:c r="G26" s="36" t="n">
        <x:f>MAX(C26-F26,0)</x:f>
        <x:v>1416.0914207431326</x:v>
      </x:c>
      <x:c r="H26" s="118" t="n">
        <x:f>H25+E26</x:f>
        <x:v>1176.091420743132</x:v>
      </x:c>
    </x:row>
    <x:row r="27">
      <x:c r="A27" s="54" t="n">
        <x:f>A26+1</x:f>
        <x:v>17</x:v>
      </x:c>
      <x:c r="B27" s="40" t="n">
        <x:f>EDATE($B$8,A27-1)</x:f>
        <x:v>46719</x:v>
      </x:c>
      <x:c r="C27" s="36" t="n">
        <x:f>G26</x:f>
        <x:v>1416.0914207431326</x:v>
      </x:c>
      <x:c r="D27" s="36" t="n">
        <x:f>IF(C27&lt;=0,0,MIN($B$7,C27+C27*$B$6/12))</x:f>
        <x:v>310</x:v>
      </x:c>
      <x:c r="E27" s="36" t="n">
        <x:f>IF(C27&lt;=0,0,C27*$B$6/12)</x:f>
        <x:v>29.490103836975738</x:v>
      </x:c>
      <x:c r="F27" s="36" t="n">
        <x:f>MAX(D27-E27,0)</x:f>
        <x:v>280.5098961630243</x:v>
      </x:c>
      <x:c r="G27" s="36" t="n">
        <x:f>MAX(C27-F27,0)</x:f>
        <x:v>1135.5815245801084</x:v>
      </x:c>
      <x:c r="H27" s="118" t="n">
        <x:f>H26+E27</x:f>
        <x:v>1205.5815245801077</x:v>
      </x:c>
    </x:row>
    <x:row r="28">
      <x:c r="A28" s="54" t="n">
        <x:f>A27+1</x:f>
        <x:v>18</x:v>
      </x:c>
      <x:c r="B28" s="40" t="n">
        <x:f>EDATE($B$8,A28-1)</x:f>
        <x:v>46749</x:v>
      </x:c>
      <x:c r="C28" s="36" t="n">
        <x:f>G27</x:f>
        <x:v>1135.5815245801084</x:v>
      </x:c>
      <x:c r="D28" s="36" t="n">
        <x:f>IF(C28&lt;=0,0,MIN($B$7,C28+C28*$B$6/12))</x:f>
        <x:v>310</x:v>
      </x:c>
      <x:c r="E28" s="36" t="n">
        <x:f>IF(C28&lt;=0,0,C28*$B$6/12)</x:f>
        <x:v>23.64848524938076</x:v>
      </x:c>
      <x:c r="F28" s="36" t="n">
        <x:f>MAX(D28-E28,0)</x:f>
        <x:v>286.35151475061923</x:v>
      </x:c>
      <x:c r="G28" s="36" t="n">
        <x:f>MAX(C28-F28,0)</x:f>
        <x:v>849.2300098294892</x:v>
      </x:c>
      <x:c r="H28" s="118" t="n">
        <x:f>H27+E28</x:f>
        <x:v>1229.2300098294884</x:v>
      </x:c>
    </x:row>
    <x:row r="29">
      <x:c r="A29" s="54" t="n">
        <x:f>A28+1</x:f>
        <x:v>19</x:v>
      </x:c>
      <x:c r="B29" s="40" t="n">
        <x:f>EDATE($B$8,A29-1)</x:f>
        <x:v>46780</x:v>
      </x:c>
      <x:c r="C29" s="36" t="n">
        <x:f>G28</x:f>
        <x:v>849.2300098294892</x:v>
      </x:c>
      <x:c r="D29" s="36" t="n">
        <x:f>IF(C29&lt;=0,0,MIN($B$7,C29+C29*$B$6/12))</x:f>
        <x:v>310</x:v>
      </x:c>
      <x:c r="E29" s="36" t="n">
        <x:f>IF(C29&lt;=0,0,C29*$B$6/12)</x:f>
        <x:v>17.685214954699113</x:v>
      </x:c>
      <x:c r="F29" s="36" t="n">
        <x:f>MAX(D29-E29,0)</x:f>
        <x:v>292.3147850453009</x:v>
      </x:c>
      <x:c r="G29" s="36" t="n">
        <x:f>MAX(C29-F29,0)</x:f>
        <x:v>556.9152247841882</x:v>
      </x:c>
      <x:c r="H29" s="118" t="n">
        <x:f>H28+E29</x:f>
        <x:v>1246.9152247841876</x:v>
      </x:c>
    </x:row>
    <x:row r="30">
      <x:c r="A30" s="54" t="n">
        <x:f>A29+1</x:f>
        <x:v>20</x:v>
      </x:c>
      <x:c r="B30" s="40" t="n">
        <x:f>EDATE($B$8,A30-1)</x:f>
        <x:v>46811</x:v>
      </x:c>
      <x:c r="C30" s="36" t="n">
        <x:f>G29</x:f>
        <x:v>556.9152247841882</x:v>
      </x:c>
      <x:c r="D30" s="36" t="n">
        <x:f>IF(C30&lt;=0,0,MIN($B$7,C30+C30*$B$6/12))</x:f>
        <x:v>310</x:v>
      </x:c>
      <x:c r="E30" s="36" t="n">
        <x:f>IF(C30&lt;=0,0,C30*$B$6/12)</x:f>
        <x:v>11.59775955613072</x:v>
      </x:c>
      <x:c r="F30" s="36" t="n">
        <x:f>MAX(D30-E30,0)</x:f>
        <x:v>298.4022404438693</x:v>
      </x:c>
      <x:c r="G30" s="36" t="n">
        <x:f>MAX(C30-F30,0)</x:f>
        <x:v>258.51298434031895</x:v>
      </x:c>
      <x:c r="H30" s="118" t="n">
        <x:f>H29+E30</x:f>
        <x:v>1258.5129843403183</x:v>
      </x:c>
    </x:row>
    <x:row r="31">
      <x:c r="A31" s="54" t="n">
        <x:f>A30+1</x:f>
        <x:v>21</x:v>
      </x:c>
      <x:c r="B31" s="40" t="n">
        <x:f>EDATE($B$8,A31-1)</x:f>
        <x:v>46840</x:v>
      </x:c>
      <x:c r="C31" s="36" t="n">
        <x:f>G30</x:f>
        <x:v>258.51298434031895</x:v>
      </x:c>
      <x:c r="D31" s="36" t="n">
        <x:f>IF(C31&lt;=0,0,MIN($B$7,C31+C31*$B$6/12))</x:f>
        <x:v>263.8965172392061</x:v>
      </x:c>
      <x:c r="E31" s="36" t="n">
        <x:f>IF(C31&lt;=0,0,C31*$B$6/12)</x:f>
        <x:v>5.383532898887142</x:v>
      </x:c>
      <x:c r="F31" s="36" t="n">
        <x:f>MAX(D31-E31,0)</x:f>
        <x:v>258.51298434031895</x:v>
      </x:c>
      <x:c r="G31" s="36" t="n">
        <x:f>MAX(C31-F31,0)</x:f>
        <x:v>0</x:v>
      </x:c>
      <x:c r="H31" s="118" t="n">
        <x:f>H30+E31</x:f>
        <x:v>1263.8965172392054</x:v>
      </x:c>
    </x:row>
    <x:row r="32">
      <x:c r="A32" s="54" t="n">
        <x:f>A31+1</x:f>
        <x:v>22</x:v>
      </x:c>
      <x:c r="B32" s="40" t="n">
        <x:f>EDATE($B$8,A32-1)</x:f>
        <x:v>46871</x:v>
      </x:c>
      <x:c r="C32" s="36" t="n">
        <x:f>G31</x:f>
        <x:v>0</x:v>
      </x:c>
      <x:c r="D32" s="36" t="n">
        <x:f>IF(C32&lt;=0,0,MIN($B$7,C32+C32*$B$6/12))</x:f>
        <x:v>0</x:v>
      </x:c>
      <x:c r="E32" s="36" t="n">
        <x:f>IF(C32&lt;=0,0,C32*$B$6/12)</x:f>
        <x:v>0</x:v>
      </x:c>
      <x:c r="F32" s="36" t="n">
        <x:f>MAX(D32-E32,0)</x:f>
        <x:v>0</x:v>
      </x:c>
      <x:c r="G32" s="36" t="n">
        <x:f>MAX(C32-F32,0)</x:f>
        <x:v>0</x:v>
      </x:c>
      <x:c r="H32" s="118" t="n">
        <x:f>H31+E32</x:f>
        <x:v>1263.8965172392054</x:v>
      </x:c>
    </x:row>
    <x:row r="33">
      <x:c r="A33" s="54" t="n">
        <x:f>A32+1</x:f>
        <x:v>23</x:v>
      </x:c>
      <x:c r="B33" s="40" t="n">
        <x:f>EDATE($B$8,A33-1)</x:f>
        <x:v>46901</x:v>
      </x:c>
      <x:c r="C33" s="36" t="n">
        <x:f>G32</x:f>
        <x:v>0</x:v>
      </x:c>
      <x:c r="D33" s="36" t="n">
        <x:f>IF(C33&lt;=0,0,MIN($B$7,C33+C33*$B$6/12))</x:f>
        <x:v>0</x:v>
      </x:c>
      <x:c r="E33" s="36" t="n">
        <x:f>IF(C33&lt;=0,0,C33*$B$6/12)</x:f>
        <x:v>0</x:v>
      </x:c>
      <x:c r="F33" s="36" t="n">
        <x:f>MAX(D33-E33,0)</x:f>
        <x:v>0</x:v>
      </x:c>
      <x:c r="G33" s="36" t="n">
        <x:f>MAX(C33-F33,0)</x:f>
        <x:v>0</x:v>
      </x:c>
      <x:c r="H33" s="118" t="n">
        <x:f>H32+E33</x:f>
        <x:v>1263.8965172392054</x:v>
      </x:c>
    </x:row>
    <x:row r="34">
      <x:c r="A34" s="54" t="n">
        <x:f>A33+1</x:f>
        <x:v>24</x:v>
      </x:c>
      <x:c r="B34" s="40" t="n">
        <x:f>EDATE($B$8,A34-1)</x:f>
        <x:v>46932</x:v>
      </x:c>
      <x:c r="C34" s="36" t="n">
        <x:f>G33</x:f>
        <x:v>0</x:v>
      </x:c>
      <x:c r="D34" s="36" t="n">
        <x:f>IF(C34&lt;=0,0,MIN($B$7,C34+C34*$B$6/12))</x:f>
        <x:v>0</x:v>
      </x:c>
      <x:c r="E34" s="36" t="n">
        <x:f>IF(C34&lt;=0,0,C34*$B$6/12)</x:f>
        <x:v>0</x:v>
      </x:c>
      <x:c r="F34" s="36" t="n">
        <x:f>MAX(D34-E34,0)</x:f>
        <x:v>0</x:v>
      </x:c>
      <x:c r="G34" s="36" t="n">
        <x:f>MAX(C34-F34,0)</x:f>
        <x:v>0</x:v>
      </x:c>
      <x:c r="H34" s="118" t="n">
        <x:f>H33+E34</x:f>
        <x:v>1263.8965172392054</x:v>
      </x:c>
    </x:row>
    <x:row r="35">
      <x:c r="A35" s="54" t="n">
        <x:f>A34+1</x:f>
        <x:v>25</x:v>
      </x:c>
      <x:c r="B35" s="40" t="n">
        <x:f>EDATE($B$8,A35-1)</x:f>
        <x:v>46962</x:v>
      </x:c>
      <x:c r="C35" s="36" t="n">
        <x:f>G34</x:f>
        <x:v>0</x:v>
      </x:c>
      <x:c r="D35" s="36" t="n">
        <x:f>IF(C35&lt;=0,0,MIN($B$7,C35+C35*$B$6/12))</x:f>
        <x:v>0</x:v>
      </x:c>
      <x:c r="E35" s="36" t="n">
        <x:f>IF(C35&lt;=0,0,C35*$B$6/12)</x:f>
        <x:v>0</x:v>
      </x:c>
      <x:c r="F35" s="36" t="n">
        <x:f>MAX(D35-E35,0)</x:f>
        <x:v>0</x:v>
      </x:c>
      <x:c r="G35" s="36" t="n">
        <x:f>MAX(C35-F35,0)</x:f>
        <x:v>0</x:v>
      </x:c>
      <x:c r="H35" s="118" t="n">
        <x:f>H34+E35</x:f>
        <x:v>1263.8965172392054</x:v>
      </x:c>
    </x:row>
    <x:row r="36">
      <x:c r="A36" s="54" t="n">
        <x:f>A35+1</x:f>
        <x:v>26</x:v>
      </x:c>
      <x:c r="B36" s="40" t="n">
        <x:f>EDATE($B$8,A36-1)</x:f>
        <x:v>46993</x:v>
      </x:c>
      <x:c r="C36" s="36" t="n">
        <x:f>G35</x:f>
        <x:v>0</x:v>
      </x:c>
      <x:c r="D36" s="36" t="n">
        <x:f>IF(C36&lt;=0,0,MIN($B$7,C36+C36*$B$6/12))</x:f>
        <x:v>0</x:v>
      </x:c>
      <x:c r="E36" s="36" t="n">
        <x:f>IF(C36&lt;=0,0,C36*$B$6/12)</x:f>
        <x:v>0</x:v>
      </x:c>
      <x:c r="F36" s="36" t="n">
        <x:f>MAX(D36-E36,0)</x:f>
        <x:v>0</x:v>
      </x:c>
      <x:c r="G36" s="36" t="n">
        <x:f>MAX(C36-F36,0)</x:f>
        <x:v>0</x:v>
      </x:c>
      <x:c r="H36" s="118" t="n">
        <x:f>H35+E36</x:f>
        <x:v>1263.8965172392054</x:v>
      </x:c>
    </x:row>
    <x:row r="37">
      <x:c r="A37" s="54" t="n">
        <x:f>A36+1</x:f>
        <x:v>27</x:v>
      </x:c>
      <x:c r="B37" s="40" t="n">
        <x:f>EDATE($B$8,A37-1)</x:f>
        <x:v>47024</x:v>
      </x:c>
      <x:c r="C37" s="36" t="n">
        <x:f>G36</x:f>
        <x:v>0</x:v>
      </x:c>
      <x:c r="D37" s="36" t="n">
        <x:f>IF(C37&lt;=0,0,MIN($B$7,C37+C37*$B$6/12))</x:f>
        <x:v>0</x:v>
      </x:c>
      <x:c r="E37" s="36" t="n">
        <x:f>IF(C37&lt;=0,0,C37*$B$6/12)</x:f>
        <x:v>0</x:v>
      </x:c>
      <x:c r="F37" s="36" t="n">
        <x:f>MAX(D37-E37,0)</x:f>
        <x:v>0</x:v>
      </x:c>
      <x:c r="G37" s="36" t="n">
        <x:f>MAX(C37-F37,0)</x:f>
        <x:v>0</x:v>
      </x:c>
      <x:c r="H37" s="118" t="n">
        <x:f>H36+E37</x:f>
        <x:v>1263.8965172392054</x:v>
      </x:c>
    </x:row>
    <x:row r="38">
      <x:c r="A38" s="54" t="n">
        <x:f>A37+1</x:f>
        <x:v>28</x:v>
      </x:c>
      <x:c r="B38" s="40" t="n">
        <x:f>EDATE($B$8,A38-1)</x:f>
        <x:v>47054</x:v>
      </x:c>
      <x:c r="C38" s="36" t="n">
        <x:f>G37</x:f>
        <x:v>0</x:v>
      </x:c>
      <x:c r="D38" s="36" t="n">
        <x:f>IF(C38&lt;=0,0,MIN($B$7,C38+C38*$B$6/12))</x:f>
        <x:v>0</x:v>
      </x:c>
      <x:c r="E38" s="36" t="n">
        <x:f>IF(C38&lt;=0,0,C38*$B$6/12)</x:f>
        <x:v>0</x:v>
      </x:c>
      <x:c r="F38" s="36" t="n">
        <x:f>MAX(D38-E38,0)</x:f>
        <x:v>0</x:v>
      </x:c>
      <x:c r="G38" s="36" t="n">
        <x:f>MAX(C38-F38,0)</x:f>
        <x:v>0</x:v>
      </x:c>
      <x:c r="H38" s="118" t="n">
        <x:f>H37+E38</x:f>
        <x:v>1263.8965172392054</x:v>
      </x:c>
    </x:row>
    <x:row r="39">
      <x:c r="A39" s="54" t="n">
        <x:f>A38+1</x:f>
        <x:v>29</x:v>
      </x:c>
      <x:c r="B39" s="40" t="n">
        <x:f>EDATE($B$8,A39-1)</x:f>
        <x:v>47085</x:v>
      </x:c>
      <x:c r="C39" s="36" t="n">
        <x:f>G38</x:f>
        <x:v>0</x:v>
      </x:c>
      <x:c r="D39" s="36" t="n">
        <x:f>IF(C39&lt;=0,0,MIN($B$7,C39+C39*$B$6/12))</x:f>
        <x:v>0</x:v>
      </x:c>
      <x:c r="E39" s="36" t="n">
        <x:f>IF(C39&lt;=0,0,C39*$B$6/12)</x:f>
        <x:v>0</x:v>
      </x:c>
      <x:c r="F39" s="36" t="n">
        <x:f>MAX(D39-E39,0)</x:f>
        <x:v>0</x:v>
      </x:c>
      <x:c r="G39" s="36" t="n">
        <x:f>MAX(C39-F39,0)</x:f>
        <x:v>0</x:v>
      </x:c>
      <x:c r="H39" s="118" t="n">
        <x:f>H38+E39</x:f>
        <x:v>1263.8965172392054</x:v>
      </x:c>
    </x:row>
    <x:row r="40">
      <x:c r="A40" s="54" t="n">
        <x:f>A39+1</x:f>
        <x:v>30</x:v>
      </x:c>
      <x:c r="B40" s="40" t="n">
        <x:f>EDATE($B$8,A40-1)</x:f>
        <x:v>47115</x:v>
      </x:c>
      <x:c r="C40" s="36" t="n">
        <x:f>G39</x:f>
        <x:v>0</x:v>
      </x:c>
      <x:c r="D40" s="36" t="n">
        <x:f>IF(C40&lt;=0,0,MIN($B$7,C40+C40*$B$6/12))</x:f>
        <x:v>0</x:v>
      </x:c>
      <x:c r="E40" s="36" t="n">
        <x:f>IF(C40&lt;=0,0,C40*$B$6/12)</x:f>
        <x:v>0</x:v>
      </x:c>
      <x:c r="F40" s="36" t="n">
        <x:f>MAX(D40-E40,0)</x:f>
        <x:v>0</x:v>
      </x:c>
      <x:c r="G40" s="36" t="n">
        <x:f>MAX(C40-F40,0)</x:f>
        <x:v>0</x:v>
      </x:c>
      <x:c r="H40" s="118" t="n">
        <x:f>H39+E40</x:f>
        <x:v>1263.8965172392054</x:v>
      </x:c>
    </x:row>
    <x:row r="41">
      <x:c r="A41" s="54" t="n">
        <x:f>A40+1</x:f>
        <x:v>31</x:v>
      </x:c>
      <x:c r="B41" s="40" t="n">
        <x:f>EDATE($B$8,A41-1)</x:f>
        <x:v>47146</x:v>
      </x:c>
      <x:c r="C41" s="36" t="n">
        <x:f>G40</x:f>
        <x:v>0</x:v>
      </x:c>
      <x:c r="D41" s="36" t="n">
        <x:f>IF(C41&lt;=0,0,MIN($B$7,C41+C41*$B$6/12))</x:f>
        <x:v>0</x:v>
      </x:c>
      <x:c r="E41" s="36" t="n">
        <x:f>IF(C41&lt;=0,0,C41*$B$6/12)</x:f>
        <x:v>0</x:v>
      </x:c>
      <x:c r="F41" s="36" t="n">
        <x:f>MAX(D41-E41,0)</x:f>
        <x:v>0</x:v>
      </x:c>
      <x:c r="G41" s="36" t="n">
        <x:f>MAX(C41-F41,0)</x:f>
        <x:v>0</x:v>
      </x:c>
      <x:c r="H41" s="118" t="n">
        <x:f>H40+E41</x:f>
        <x:v>1263.8965172392054</x:v>
      </x:c>
    </x:row>
    <x:row r="42">
      <x:c r="A42" s="54" t="n">
        <x:f>A41+1</x:f>
        <x:v>32</x:v>
      </x:c>
      <x:c r="B42" s="40" t="n">
        <x:f>EDATE($B$8,A42-1)</x:f>
        <x:v>47177</x:v>
      </x:c>
      <x:c r="C42" s="36" t="n">
        <x:f>G41</x:f>
        <x:v>0</x:v>
      </x:c>
      <x:c r="D42" s="36" t="n">
        <x:f>IF(C42&lt;=0,0,MIN($B$7,C42+C42*$B$6/12))</x:f>
        <x:v>0</x:v>
      </x:c>
      <x:c r="E42" s="36" t="n">
        <x:f>IF(C42&lt;=0,0,C42*$B$6/12)</x:f>
        <x:v>0</x:v>
      </x:c>
      <x:c r="F42" s="36" t="n">
        <x:f>MAX(D42-E42,0)</x:f>
        <x:v>0</x:v>
      </x:c>
      <x:c r="G42" s="36" t="n">
        <x:f>MAX(C42-F42,0)</x:f>
        <x:v>0</x:v>
      </x:c>
      <x:c r="H42" s="118" t="n">
        <x:f>H41+E42</x:f>
        <x:v>1263.8965172392054</x:v>
      </x:c>
    </x:row>
    <x:row r="43">
      <x:c r="A43" s="54" t="n">
        <x:f>A42+1</x:f>
        <x:v>33</x:v>
      </x:c>
      <x:c r="B43" s="40" t="n">
        <x:f>EDATE($B$8,A43-1)</x:f>
        <x:v>47205</x:v>
      </x:c>
      <x:c r="C43" s="36" t="n">
        <x:f>G42</x:f>
        <x:v>0</x:v>
      </x:c>
      <x:c r="D43" s="36" t="n">
        <x:f>IF(C43&lt;=0,0,MIN($B$7,C43+C43*$B$6/12))</x:f>
        <x:v>0</x:v>
      </x:c>
      <x:c r="E43" s="36" t="n">
        <x:f>IF(C43&lt;=0,0,C43*$B$6/12)</x:f>
        <x:v>0</x:v>
      </x:c>
      <x:c r="F43" s="36" t="n">
        <x:f>MAX(D43-E43,0)</x:f>
        <x:v>0</x:v>
      </x:c>
      <x:c r="G43" s="36" t="n">
        <x:f>MAX(C43-F43,0)</x:f>
        <x:v>0</x:v>
      </x:c>
      <x:c r="H43" s="118" t="n">
        <x:f>H42+E43</x:f>
        <x:v>1263.8965172392054</x:v>
      </x:c>
    </x:row>
    <x:row r="44">
      <x:c r="A44" s="54" t="n">
        <x:f>A43+1</x:f>
        <x:v>34</x:v>
      </x:c>
      <x:c r="B44" s="40" t="n">
        <x:f>EDATE($B$8,A44-1)</x:f>
        <x:v>47236</x:v>
      </x:c>
      <x:c r="C44" s="36" t="n">
        <x:f>G43</x:f>
        <x:v>0</x:v>
      </x:c>
      <x:c r="D44" s="36" t="n">
        <x:f>IF(C44&lt;=0,0,MIN($B$7,C44+C44*$B$6/12))</x:f>
        <x:v>0</x:v>
      </x:c>
      <x:c r="E44" s="36" t="n">
        <x:f>IF(C44&lt;=0,0,C44*$B$6/12)</x:f>
        <x:v>0</x:v>
      </x:c>
      <x:c r="F44" s="36" t="n">
        <x:f>MAX(D44-E44,0)</x:f>
        <x:v>0</x:v>
      </x:c>
      <x:c r="G44" s="36" t="n">
        <x:f>MAX(C44-F44,0)</x:f>
        <x:v>0</x:v>
      </x:c>
      <x:c r="H44" s="118" t="n">
        <x:f>H43+E44</x:f>
        <x:v>1263.8965172392054</x:v>
      </x:c>
    </x:row>
    <x:row r="45">
      <x:c r="A45" s="54" t="n">
        <x:f>A44+1</x:f>
        <x:v>35</x:v>
      </x:c>
      <x:c r="B45" s="40" t="n">
        <x:f>EDATE($B$8,A45-1)</x:f>
        <x:v>47266</x:v>
      </x:c>
      <x:c r="C45" s="36" t="n">
        <x:f>G44</x:f>
        <x:v>0</x:v>
      </x:c>
      <x:c r="D45" s="36" t="n">
        <x:f>IF(C45&lt;=0,0,MIN($B$7,C45+C45*$B$6/12))</x:f>
        <x:v>0</x:v>
      </x:c>
      <x:c r="E45" s="36" t="n">
        <x:f>IF(C45&lt;=0,0,C45*$B$6/12)</x:f>
        <x:v>0</x:v>
      </x:c>
      <x:c r="F45" s="36" t="n">
        <x:f>MAX(D45-E45,0)</x:f>
        <x:v>0</x:v>
      </x:c>
      <x:c r="G45" s="36" t="n">
        <x:f>MAX(C45-F45,0)</x:f>
        <x:v>0</x:v>
      </x:c>
      <x:c r="H45" s="118" t="n">
        <x:f>H44+E45</x:f>
        <x:v>1263.8965172392054</x:v>
      </x:c>
    </x:row>
    <x:row r="46">
      <x:c r="A46" s="54" t="n">
        <x:f>A45+1</x:f>
        <x:v>36</x:v>
      </x:c>
      <x:c r="B46" s="40" t="n">
        <x:f>EDATE($B$8,A46-1)</x:f>
        <x:v>47297</x:v>
      </x:c>
      <x:c r="C46" s="36" t="n">
        <x:f>G45</x:f>
        <x:v>0</x:v>
      </x:c>
      <x:c r="D46" s="36" t="n">
        <x:f>IF(C46&lt;=0,0,MIN($B$7,C46+C46*$B$6/12))</x:f>
        <x:v>0</x:v>
      </x:c>
      <x:c r="E46" s="36" t="n">
        <x:f>IF(C46&lt;=0,0,C46*$B$6/12)</x:f>
        <x:v>0</x:v>
      </x:c>
      <x:c r="F46" s="36" t="n">
        <x:f>MAX(D46-E46,0)</x:f>
        <x:v>0</x:v>
      </x:c>
      <x:c r="G46" s="36" t="n">
        <x:f>MAX(C46-F46,0)</x:f>
        <x:v>0</x:v>
      </x:c>
      <x:c r="H46" s="118" t="n">
        <x:f>H45+E46</x:f>
        <x:v>1263.8965172392054</x:v>
      </x:c>
    </x:row>
    <x:row r="47">
      <x:c r="A47" s="54" t="n">
        <x:f>A46+1</x:f>
        <x:v>37</x:v>
      </x:c>
      <x:c r="B47" s="40" t="n">
        <x:f>EDATE($B$8,A47-1)</x:f>
        <x:v>47327</x:v>
      </x:c>
      <x:c r="C47" s="36" t="n">
        <x:f>G46</x:f>
        <x:v>0</x:v>
      </x:c>
      <x:c r="D47" s="36" t="n">
        <x:f>IF(C47&lt;=0,0,MIN($B$7,C47+C47*$B$6/12))</x:f>
        <x:v>0</x:v>
      </x:c>
      <x:c r="E47" s="36" t="n">
        <x:f>IF(C47&lt;=0,0,C47*$B$6/12)</x:f>
        <x:v>0</x:v>
      </x:c>
      <x:c r="F47" s="36" t="n">
        <x:f>MAX(D47-E47,0)</x:f>
        <x:v>0</x:v>
      </x:c>
      <x:c r="G47" s="36" t="n">
        <x:f>MAX(C47-F47,0)</x:f>
        <x:v>0</x:v>
      </x:c>
      <x:c r="H47" s="118" t="n">
        <x:f>H46+E47</x:f>
        <x:v>1263.8965172392054</x:v>
      </x:c>
    </x:row>
    <x:row r="48">
      <x:c r="A48" s="54" t="n">
        <x:f>A47+1</x:f>
        <x:v>38</x:v>
      </x:c>
      <x:c r="B48" s="40" t="n">
        <x:f>EDATE($B$8,A48-1)</x:f>
        <x:v>47358</x:v>
      </x:c>
      <x:c r="C48" s="36" t="n">
        <x:f>G47</x:f>
        <x:v>0</x:v>
      </x:c>
      <x:c r="D48" s="36" t="n">
        <x:f>IF(C48&lt;=0,0,MIN($B$7,C48+C48*$B$6/12))</x:f>
        <x:v>0</x:v>
      </x:c>
      <x:c r="E48" s="36" t="n">
        <x:f>IF(C48&lt;=0,0,C48*$B$6/12)</x:f>
        <x:v>0</x:v>
      </x:c>
      <x:c r="F48" s="36" t="n">
        <x:f>MAX(D48-E48,0)</x:f>
        <x:v>0</x:v>
      </x:c>
      <x:c r="G48" s="36" t="n">
        <x:f>MAX(C48-F48,0)</x:f>
        <x:v>0</x:v>
      </x:c>
      <x:c r="H48" s="118" t="n">
        <x:f>H47+E48</x:f>
        <x:v>1263.8965172392054</x:v>
      </x:c>
    </x:row>
    <x:row r="49">
      <x:c r="A49" s="54" t="n">
        <x:f>A48+1</x:f>
        <x:v>39</x:v>
      </x:c>
      <x:c r="B49" s="40" t="n">
        <x:f>EDATE($B$8,A49-1)</x:f>
        <x:v>47389</x:v>
      </x:c>
      <x:c r="C49" s="36" t="n">
        <x:f>G48</x:f>
        <x:v>0</x:v>
      </x:c>
      <x:c r="D49" s="36" t="n">
        <x:f>IF(C49&lt;=0,0,MIN($B$7,C49+C49*$B$6/12))</x:f>
        <x:v>0</x:v>
      </x:c>
      <x:c r="E49" s="36" t="n">
        <x:f>IF(C49&lt;=0,0,C49*$B$6/12)</x:f>
        <x:v>0</x:v>
      </x:c>
      <x:c r="F49" s="36" t="n">
        <x:f>MAX(D49-E49,0)</x:f>
        <x:v>0</x:v>
      </x:c>
      <x:c r="G49" s="36" t="n">
        <x:f>MAX(C49-F49,0)</x:f>
        <x:v>0</x:v>
      </x:c>
      <x:c r="H49" s="118" t="n">
        <x:f>H48+E49</x:f>
        <x:v>1263.8965172392054</x:v>
      </x:c>
    </x:row>
    <x:row r="50">
      <x:c r="A50" s="54" t="n">
        <x:f>A49+1</x:f>
        <x:v>40</x:v>
      </x:c>
      <x:c r="B50" s="40" t="n">
        <x:f>EDATE($B$8,A50-1)</x:f>
        <x:v>47419</x:v>
      </x:c>
      <x:c r="C50" s="36" t="n">
        <x:f>G49</x:f>
        <x:v>0</x:v>
      </x:c>
      <x:c r="D50" s="36" t="n">
        <x:f>IF(C50&lt;=0,0,MIN($B$7,C50+C50*$B$6/12))</x:f>
        <x:v>0</x:v>
      </x:c>
      <x:c r="E50" s="36" t="n">
        <x:f>IF(C50&lt;=0,0,C50*$B$6/12)</x:f>
        <x:v>0</x:v>
      </x:c>
      <x:c r="F50" s="36" t="n">
        <x:f>MAX(D50-E50,0)</x:f>
        <x:v>0</x:v>
      </x:c>
      <x:c r="G50" s="36" t="n">
        <x:f>MAX(C50-F50,0)</x:f>
        <x:v>0</x:v>
      </x:c>
      <x:c r="H50" s="118" t="n">
        <x:f>H49+E50</x:f>
        <x:v>1263.8965172392054</x:v>
      </x:c>
    </x:row>
    <x:row r="51">
      <x:c r="A51" s="54" t="n">
        <x:f>A50+1</x:f>
        <x:v>41</x:v>
      </x:c>
      <x:c r="B51" s="40" t="n">
        <x:f>EDATE($B$8,A51-1)</x:f>
        <x:v>47450</x:v>
      </x:c>
      <x:c r="C51" s="36" t="n">
        <x:f>G50</x:f>
        <x:v>0</x:v>
      </x:c>
      <x:c r="D51" s="36" t="n">
        <x:f>IF(C51&lt;=0,0,MIN($B$7,C51+C51*$B$6/12))</x:f>
        <x:v>0</x:v>
      </x:c>
      <x:c r="E51" s="36" t="n">
        <x:f>IF(C51&lt;=0,0,C51*$B$6/12)</x:f>
        <x:v>0</x:v>
      </x:c>
      <x:c r="F51" s="36" t="n">
        <x:f>MAX(D51-E51,0)</x:f>
        <x:v>0</x:v>
      </x:c>
      <x:c r="G51" s="36" t="n">
        <x:f>MAX(C51-F51,0)</x:f>
        <x:v>0</x:v>
      </x:c>
      <x:c r="H51" s="118" t="n">
        <x:f>H50+E51</x:f>
        <x:v>1263.8965172392054</x:v>
      </x:c>
    </x:row>
    <x:row r="52">
      <x:c r="A52" s="54" t="n">
        <x:f>A51+1</x:f>
        <x:v>42</x:v>
      </x:c>
      <x:c r="B52" s="40" t="n">
        <x:f>EDATE($B$8,A52-1)</x:f>
        <x:v>47480</x:v>
      </x:c>
      <x:c r="C52" s="36" t="n">
        <x:f>G51</x:f>
        <x:v>0</x:v>
      </x:c>
      <x:c r="D52" s="36" t="n">
        <x:f>IF(C52&lt;=0,0,MIN($B$7,C52+C52*$B$6/12))</x:f>
        <x:v>0</x:v>
      </x:c>
      <x:c r="E52" s="36" t="n">
        <x:f>IF(C52&lt;=0,0,C52*$B$6/12)</x:f>
        <x:v>0</x:v>
      </x:c>
      <x:c r="F52" s="36" t="n">
        <x:f>MAX(D52-E52,0)</x:f>
        <x:v>0</x:v>
      </x:c>
      <x:c r="G52" s="36" t="n">
        <x:f>MAX(C52-F52,0)</x:f>
        <x:v>0</x:v>
      </x:c>
      <x:c r="H52" s="118" t="n">
        <x:f>H51+E52</x:f>
        <x:v>1263.8965172392054</x:v>
      </x:c>
    </x:row>
    <x:row r="53">
      <x:c r="A53" s="54" t="n">
        <x:f>A52+1</x:f>
        <x:v>43</x:v>
      </x:c>
      <x:c r="B53" s="40" t="n">
        <x:f>EDATE($B$8,A53-1)</x:f>
        <x:v>47511</x:v>
      </x:c>
      <x:c r="C53" s="36" t="n">
        <x:f>G52</x:f>
        <x:v>0</x:v>
      </x:c>
      <x:c r="D53" s="36" t="n">
        <x:f>IF(C53&lt;=0,0,MIN($B$7,C53+C53*$B$6/12))</x:f>
        <x:v>0</x:v>
      </x:c>
      <x:c r="E53" s="36" t="n">
        <x:f>IF(C53&lt;=0,0,C53*$B$6/12)</x:f>
        <x:v>0</x:v>
      </x:c>
      <x:c r="F53" s="36" t="n">
        <x:f>MAX(D53-E53,0)</x:f>
        <x:v>0</x:v>
      </x:c>
      <x:c r="G53" s="36" t="n">
        <x:f>MAX(C53-F53,0)</x:f>
        <x:v>0</x:v>
      </x:c>
      <x:c r="H53" s="118" t="n">
        <x:f>H52+E53</x:f>
        <x:v>1263.8965172392054</x:v>
      </x:c>
    </x:row>
    <x:row r="54">
      <x:c r="A54" s="54" t="n">
        <x:f>A53+1</x:f>
        <x:v>44</x:v>
      </x:c>
      <x:c r="B54" s="40" t="n">
        <x:f>EDATE($B$8,A54-1)</x:f>
        <x:v>47542</x:v>
      </x:c>
      <x:c r="C54" s="36" t="n">
        <x:f>G53</x:f>
        <x:v>0</x:v>
      </x:c>
      <x:c r="D54" s="36" t="n">
        <x:f>IF(C54&lt;=0,0,MIN($B$7,C54+C54*$B$6/12))</x:f>
        <x:v>0</x:v>
      </x:c>
      <x:c r="E54" s="36" t="n">
        <x:f>IF(C54&lt;=0,0,C54*$B$6/12)</x:f>
        <x:v>0</x:v>
      </x:c>
      <x:c r="F54" s="36" t="n">
        <x:f>MAX(D54-E54,0)</x:f>
        <x:v>0</x:v>
      </x:c>
      <x:c r="G54" s="36" t="n">
        <x:f>MAX(C54-F54,0)</x:f>
        <x:v>0</x:v>
      </x:c>
      <x:c r="H54" s="118" t="n">
        <x:f>H53+E54</x:f>
        <x:v>1263.8965172392054</x:v>
      </x:c>
    </x:row>
    <x:row r="55">
      <x:c r="A55" s="54" t="n">
        <x:f>A54+1</x:f>
        <x:v>45</x:v>
      </x:c>
      <x:c r="B55" s="40" t="n">
        <x:f>EDATE($B$8,A55-1)</x:f>
        <x:v>47570</x:v>
      </x:c>
      <x:c r="C55" s="36" t="n">
        <x:f>G54</x:f>
        <x:v>0</x:v>
      </x:c>
      <x:c r="D55" s="36" t="n">
        <x:f>IF(C55&lt;=0,0,MIN($B$7,C55+C55*$B$6/12))</x:f>
        <x:v>0</x:v>
      </x:c>
      <x:c r="E55" s="36" t="n">
        <x:f>IF(C55&lt;=0,0,C55*$B$6/12)</x:f>
        <x:v>0</x:v>
      </x:c>
      <x:c r="F55" s="36" t="n">
        <x:f>MAX(D55-E55,0)</x:f>
        <x:v>0</x:v>
      </x:c>
      <x:c r="G55" s="36" t="n">
        <x:f>MAX(C55-F55,0)</x:f>
        <x:v>0</x:v>
      </x:c>
      <x:c r="H55" s="118" t="n">
        <x:f>H54+E55</x:f>
        <x:v>1263.8965172392054</x:v>
      </x:c>
    </x:row>
    <x:row r="56">
      <x:c r="A56" s="54" t="n">
        <x:f>A55+1</x:f>
        <x:v>46</x:v>
      </x:c>
      <x:c r="B56" s="40" t="n">
        <x:f>EDATE($B$8,A56-1)</x:f>
        <x:v>47601</x:v>
      </x:c>
      <x:c r="C56" s="36" t="n">
        <x:f>G55</x:f>
        <x:v>0</x:v>
      </x:c>
      <x:c r="D56" s="36" t="n">
        <x:f>IF(C56&lt;=0,0,MIN($B$7,C56+C56*$B$6/12))</x:f>
        <x:v>0</x:v>
      </x:c>
      <x:c r="E56" s="36" t="n">
        <x:f>IF(C56&lt;=0,0,C56*$B$6/12)</x:f>
        <x:v>0</x:v>
      </x:c>
      <x:c r="F56" s="36" t="n">
        <x:f>MAX(D56-E56,0)</x:f>
        <x:v>0</x:v>
      </x:c>
      <x:c r="G56" s="36" t="n">
        <x:f>MAX(C56-F56,0)</x:f>
        <x:v>0</x:v>
      </x:c>
      <x:c r="H56" s="118" t="n">
        <x:f>H55+E56</x:f>
        <x:v>1263.8965172392054</x:v>
      </x:c>
    </x:row>
    <x:row r="57">
      <x:c r="A57" s="54" t="n">
        <x:f>A56+1</x:f>
        <x:v>47</x:v>
      </x:c>
      <x:c r="B57" s="40" t="n">
        <x:f>EDATE($B$8,A57-1)</x:f>
        <x:v>47631</x:v>
      </x:c>
      <x:c r="C57" s="36" t="n">
        <x:f>G56</x:f>
        <x:v>0</x:v>
      </x:c>
      <x:c r="D57" s="36" t="n">
        <x:f>IF(C57&lt;=0,0,MIN($B$7,C57+C57*$B$6/12))</x:f>
        <x:v>0</x:v>
      </x:c>
      <x:c r="E57" s="36" t="n">
        <x:f>IF(C57&lt;=0,0,C57*$B$6/12)</x:f>
        <x:v>0</x:v>
      </x:c>
      <x:c r="F57" s="36" t="n">
        <x:f>MAX(D57-E57,0)</x:f>
        <x:v>0</x:v>
      </x:c>
      <x:c r="G57" s="36" t="n">
        <x:f>MAX(C57-F57,0)</x:f>
        <x:v>0</x:v>
      </x:c>
      <x:c r="H57" s="118" t="n">
        <x:f>H56+E57</x:f>
        <x:v>1263.8965172392054</x:v>
      </x:c>
    </x:row>
    <x:row r="58">
      <x:c r="A58" s="54" t="n">
        <x:f>A57+1</x:f>
        <x:v>48</x:v>
      </x:c>
      <x:c r="B58" s="40" t="n">
        <x:f>EDATE($B$8,A58-1)</x:f>
        <x:v>47662</x:v>
      </x:c>
      <x:c r="C58" s="36" t="n">
        <x:f>G57</x:f>
        <x:v>0</x:v>
      </x:c>
      <x:c r="D58" s="36" t="n">
        <x:f>IF(C58&lt;=0,0,MIN($B$7,C58+C58*$B$6/12))</x:f>
        <x:v>0</x:v>
      </x:c>
      <x:c r="E58" s="36" t="n">
        <x:f>IF(C58&lt;=0,0,C58*$B$6/12)</x:f>
        <x:v>0</x:v>
      </x:c>
      <x:c r="F58" s="36" t="n">
        <x:f>MAX(D58-E58,0)</x:f>
        <x:v>0</x:v>
      </x:c>
      <x:c r="G58" s="36" t="n">
        <x:f>MAX(C58-F58,0)</x:f>
        <x:v>0</x:v>
      </x:c>
      <x:c r="H58" s="118" t="n">
        <x:f>H57+E58</x:f>
        <x:v>1263.8965172392054</x:v>
      </x:c>
    </x:row>
    <x:row r="59">
      <x:c r="A59" s="54" t="n">
        <x:f>A58+1</x:f>
        <x:v>49</x:v>
      </x:c>
      <x:c r="B59" s="40" t="n">
        <x:f>EDATE($B$8,A59-1)</x:f>
        <x:v>47692</x:v>
      </x:c>
      <x:c r="C59" s="36" t="n">
        <x:f>G58</x:f>
        <x:v>0</x:v>
      </x:c>
      <x:c r="D59" s="36" t="n">
        <x:f>IF(C59&lt;=0,0,MIN($B$7,C59+C59*$B$6/12))</x:f>
        <x:v>0</x:v>
      </x:c>
      <x:c r="E59" s="36" t="n">
        <x:f>IF(C59&lt;=0,0,C59*$B$6/12)</x:f>
        <x:v>0</x:v>
      </x:c>
      <x:c r="F59" s="36" t="n">
        <x:f>MAX(D59-E59,0)</x:f>
        <x:v>0</x:v>
      </x:c>
      <x:c r="G59" s="36" t="n">
        <x:f>MAX(C59-F59,0)</x:f>
        <x:v>0</x:v>
      </x:c>
      <x:c r="H59" s="118" t="n">
        <x:f>H58+E59</x:f>
        <x:v>1263.8965172392054</x:v>
      </x:c>
    </x:row>
    <x:row r="60">
      <x:c r="A60" s="54" t="n">
        <x:f>A59+1</x:f>
        <x:v>50</x:v>
      </x:c>
      <x:c r="B60" s="40" t="n">
        <x:f>EDATE($B$8,A60-1)</x:f>
        <x:v>47723</x:v>
      </x:c>
      <x:c r="C60" s="36" t="n">
        <x:f>G59</x:f>
        <x:v>0</x:v>
      </x:c>
      <x:c r="D60" s="36" t="n">
        <x:f>IF(C60&lt;=0,0,MIN($B$7,C60+C60*$B$6/12))</x:f>
        <x:v>0</x:v>
      </x:c>
      <x:c r="E60" s="36" t="n">
        <x:f>IF(C60&lt;=0,0,C60*$B$6/12)</x:f>
        <x:v>0</x:v>
      </x:c>
      <x:c r="F60" s="36" t="n">
        <x:f>MAX(D60-E60,0)</x:f>
        <x:v>0</x:v>
      </x:c>
      <x:c r="G60" s="36" t="n">
        <x:f>MAX(C60-F60,0)</x:f>
        <x:v>0</x:v>
      </x:c>
      <x:c r="H60" s="118" t="n">
        <x:f>H59+E60</x:f>
        <x:v>1263.8965172392054</x:v>
      </x:c>
    </x:row>
    <x:row r="61">
      <x:c r="A61" s="54" t="n">
        <x:f>A60+1</x:f>
        <x:v>51</x:v>
      </x:c>
      <x:c r="B61" s="40" t="n">
        <x:f>EDATE($B$8,A61-1)</x:f>
        <x:v>47754</x:v>
      </x:c>
      <x:c r="C61" s="36" t="n">
        <x:f>G60</x:f>
        <x:v>0</x:v>
      </x:c>
      <x:c r="D61" s="36" t="n">
        <x:f>IF(C61&lt;=0,0,MIN($B$7,C61+C61*$B$6/12))</x:f>
        <x:v>0</x:v>
      </x:c>
      <x:c r="E61" s="36" t="n">
        <x:f>IF(C61&lt;=0,0,C61*$B$6/12)</x:f>
        <x:v>0</x:v>
      </x:c>
      <x:c r="F61" s="36" t="n">
        <x:f>MAX(D61-E61,0)</x:f>
        <x:v>0</x:v>
      </x:c>
      <x:c r="G61" s="36" t="n">
        <x:f>MAX(C61-F61,0)</x:f>
        <x:v>0</x:v>
      </x:c>
      <x:c r="H61" s="118" t="n">
        <x:f>H60+E61</x:f>
        <x:v>1263.8965172392054</x:v>
      </x:c>
    </x:row>
    <x:row r="62">
      <x:c r="A62" s="54" t="n">
        <x:f>A61+1</x:f>
        <x:v>52</x:v>
      </x:c>
      <x:c r="B62" s="40" t="n">
        <x:f>EDATE($B$8,A62-1)</x:f>
        <x:v>47784</x:v>
      </x:c>
      <x:c r="C62" s="36" t="n">
        <x:f>G61</x:f>
        <x:v>0</x:v>
      </x:c>
      <x:c r="D62" s="36" t="n">
        <x:f>IF(C62&lt;=0,0,MIN($B$7,C62+C62*$B$6/12))</x:f>
        <x:v>0</x:v>
      </x:c>
      <x:c r="E62" s="36" t="n">
        <x:f>IF(C62&lt;=0,0,C62*$B$6/12)</x:f>
        <x:v>0</x:v>
      </x:c>
      <x:c r="F62" s="36" t="n">
        <x:f>MAX(D62-E62,0)</x:f>
        <x:v>0</x:v>
      </x:c>
      <x:c r="G62" s="36" t="n">
        <x:f>MAX(C62-F62,0)</x:f>
        <x:v>0</x:v>
      </x:c>
      <x:c r="H62" s="118" t="n">
        <x:f>H61+E62</x:f>
        <x:v>1263.8965172392054</x:v>
      </x:c>
    </x:row>
    <x:row r="63">
      <x:c r="A63" s="54" t="n">
        <x:f>A62+1</x:f>
        <x:v>53</x:v>
      </x:c>
      <x:c r="B63" s="40" t="n">
        <x:f>EDATE($B$8,A63-1)</x:f>
        <x:v>47815</x:v>
      </x:c>
      <x:c r="C63" s="36" t="n">
        <x:f>G62</x:f>
        <x:v>0</x:v>
      </x:c>
      <x:c r="D63" s="36" t="n">
        <x:f>IF(C63&lt;=0,0,MIN($B$7,C63+C63*$B$6/12))</x:f>
        <x:v>0</x:v>
      </x:c>
      <x:c r="E63" s="36" t="n">
        <x:f>IF(C63&lt;=0,0,C63*$B$6/12)</x:f>
        <x:v>0</x:v>
      </x:c>
      <x:c r="F63" s="36" t="n">
        <x:f>MAX(D63-E63,0)</x:f>
        <x:v>0</x:v>
      </x:c>
      <x:c r="G63" s="36" t="n">
        <x:f>MAX(C63-F63,0)</x:f>
        <x:v>0</x:v>
      </x:c>
      <x:c r="H63" s="118" t="n">
        <x:f>H62+E63</x:f>
        <x:v>1263.8965172392054</x:v>
      </x:c>
    </x:row>
    <x:row r="64">
      <x:c r="A64" s="54" t="n">
        <x:f>A63+1</x:f>
        <x:v>54</x:v>
      </x:c>
      <x:c r="B64" s="40" t="n">
        <x:f>EDATE($B$8,A64-1)</x:f>
        <x:v>47845</x:v>
      </x:c>
      <x:c r="C64" s="36" t="n">
        <x:f>G63</x:f>
        <x:v>0</x:v>
      </x:c>
      <x:c r="D64" s="36" t="n">
        <x:f>IF(C64&lt;=0,0,MIN($B$7,C64+C64*$B$6/12))</x:f>
        <x:v>0</x:v>
      </x:c>
      <x:c r="E64" s="36" t="n">
        <x:f>IF(C64&lt;=0,0,C64*$B$6/12)</x:f>
        <x:v>0</x:v>
      </x:c>
      <x:c r="F64" s="36" t="n">
        <x:f>MAX(D64-E64,0)</x:f>
        <x:v>0</x:v>
      </x:c>
      <x:c r="G64" s="36" t="n">
        <x:f>MAX(C64-F64,0)</x:f>
        <x:v>0</x:v>
      </x:c>
      <x:c r="H64" s="118" t="n">
        <x:f>H63+E64</x:f>
        <x:v>1263.8965172392054</x:v>
      </x:c>
    </x:row>
    <x:row r="65">
      <x:c r="A65" s="54" t="n">
        <x:f>A64+1</x:f>
        <x:v>55</x:v>
      </x:c>
      <x:c r="B65" s="40" t="n">
        <x:f>EDATE($B$8,A65-1)</x:f>
        <x:v>47876</x:v>
      </x:c>
      <x:c r="C65" s="36" t="n">
        <x:f>G64</x:f>
        <x:v>0</x:v>
      </x:c>
      <x:c r="D65" s="36" t="n">
        <x:f>IF(C65&lt;=0,0,MIN($B$7,C65+C65*$B$6/12))</x:f>
        <x:v>0</x:v>
      </x:c>
      <x:c r="E65" s="36" t="n">
        <x:f>IF(C65&lt;=0,0,C65*$B$6/12)</x:f>
        <x:v>0</x:v>
      </x:c>
      <x:c r="F65" s="36" t="n">
        <x:f>MAX(D65-E65,0)</x:f>
        <x:v>0</x:v>
      </x:c>
      <x:c r="G65" s="36" t="n">
        <x:f>MAX(C65-F65,0)</x:f>
        <x:v>0</x:v>
      </x:c>
      <x:c r="H65" s="118" t="n">
        <x:f>H64+E65</x:f>
        <x:v>1263.8965172392054</x:v>
      </x:c>
    </x:row>
    <x:row r="66">
      <x:c r="A66" s="54" t="n">
        <x:f>A65+1</x:f>
        <x:v>56</x:v>
      </x:c>
      <x:c r="B66" s="40" t="n">
        <x:f>EDATE($B$8,A66-1)</x:f>
        <x:v>47907</x:v>
      </x:c>
      <x:c r="C66" s="36" t="n">
        <x:f>G65</x:f>
        <x:v>0</x:v>
      </x:c>
      <x:c r="D66" s="36" t="n">
        <x:f>IF(C66&lt;=0,0,MIN($B$7,C66+C66*$B$6/12))</x:f>
        <x:v>0</x:v>
      </x:c>
      <x:c r="E66" s="36" t="n">
        <x:f>IF(C66&lt;=0,0,C66*$B$6/12)</x:f>
        <x:v>0</x:v>
      </x:c>
      <x:c r="F66" s="36" t="n">
        <x:f>MAX(D66-E66,0)</x:f>
        <x:v>0</x:v>
      </x:c>
      <x:c r="G66" s="36" t="n">
        <x:f>MAX(C66-F66,0)</x:f>
        <x:v>0</x:v>
      </x:c>
      <x:c r="H66" s="118" t="n">
        <x:f>H65+E66</x:f>
        <x:v>1263.8965172392054</x:v>
      </x:c>
    </x:row>
    <x:row r="67">
      <x:c r="A67" s="54" t="n">
        <x:f>A66+1</x:f>
        <x:v>57</x:v>
      </x:c>
      <x:c r="B67" s="40" t="n">
        <x:f>EDATE($B$8,A67-1)</x:f>
        <x:v>47935</x:v>
      </x:c>
      <x:c r="C67" s="36" t="n">
        <x:f>G66</x:f>
        <x:v>0</x:v>
      </x:c>
      <x:c r="D67" s="36" t="n">
        <x:f>IF(C67&lt;=0,0,MIN($B$7,C67+C67*$B$6/12))</x:f>
        <x:v>0</x:v>
      </x:c>
      <x:c r="E67" s="36" t="n">
        <x:f>IF(C67&lt;=0,0,C67*$B$6/12)</x:f>
        <x:v>0</x:v>
      </x:c>
      <x:c r="F67" s="36" t="n">
        <x:f>MAX(D67-E67,0)</x:f>
        <x:v>0</x:v>
      </x:c>
      <x:c r="G67" s="36" t="n">
        <x:f>MAX(C67-F67,0)</x:f>
        <x:v>0</x:v>
      </x:c>
      <x:c r="H67" s="118" t="n">
        <x:f>H66+E67</x:f>
        <x:v>1263.8965172392054</x:v>
      </x:c>
    </x:row>
    <x:row r="68">
      <x:c r="A68" s="54" t="n">
        <x:f>A67+1</x:f>
        <x:v>58</x:v>
      </x:c>
      <x:c r="B68" s="40" t="n">
        <x:f>EDATE($B$8,A68-1)</x:f>
        <x:v>47966</x:v>
      </x:c>
      <x:c r="C68" s="36" t="n">
        <x:f>G67</x:f>
        <x:v>0</x:v>
      </x:c>
      <x:c r="D68" s="36" t="n">
        <x:f>IF(C68&lt;=0,0,MIN($B$7,C68+C68*$B$6/12))</x:f>
        <x:v>0</x:v>
      </x:c>
      <x:c r="E68" s="36" t="n">
        <x:f>IF(C68&lt;=0,0,C68*$B$6/12)</x:f>
        <x:v>0</x:v>
      </x:c>
      <x:c r="F68" s="36" t="n">
        <x:f>MAX(D68-E68,0)</x:f>
        <x:v>0</x:v>
      </x:c>
      <x:c r="G68" s="36" t="n">
        <x:f>MAX(C68-F68,0)</x:f>
        <x:v>0</x:v>
      </x:c>
      <x:c r="H68" s="118" t="n">
        <x:f>H67+E68</x:f>
        <x:v>1263.8965172392054</x:v>
      </x:c>
    </x:row>
    <x:row r="69">
      <x:c r="A69" s="54" t="n">
        <x:f>A68+1</x:f>
        <x:v>59</x:v>
      </x:c>
      <x:c r="B69" s="40" t="n">
        <x:f>EDATE($B$8,A69-1)</x:f>
        <x:v>47996</x:v>
      </x:c>
      <x:c r="C69" s="36" t="n">
        <x:f>G68</x:f>
        <x:v>0</x:v>
      </x:c>
      <x:c r="D69" s="36" t="n">
        <x:f>IF(C69&lt;=0,0,MIN($B$7,C69+C69*$B$6/12))</x:f>
        <x:v>0</x:v>
      </x:c>
      <x:c r="E69" s="36" t="n">
        <x:f>IF(C69&lt;=0,0,C69*$B$6/12)</x:f>
        <x:v>0</x:v>
      </x:c>
      <x:c r="F69" s="36" t="n">
        <x:f>MAX(D69-E69,0)</x:f>
        <x:v>0</x:v>
      </x:c>
      <x:c r="G69" s="36" t="n">
        <x:f>MAX(C69-F69,0)</x:f>
        <x:v>0</x:v>
      </x:c>
      <x:c r="H69" s="118" t="n">
        <x:f>H68+E69</x:f>
        <x:v>1263.8965172392054</x:v>
      </x:c>
    </x:row>
    <x:row r="70">
      <x:c r="A70" s="54" t="n">
        <x:f>A69+1</x:f>
        <x:v>60</x:v>
      </x:c>
      <x:c r="B70" s="40" t="n">
        <x:f>EDATE($B$8,A70-1)</x:f>
        <x:v>48027</x:v>
      </x:c>
      <x:c r="C70" s="36" t="n">
        <x:f>G69</x:f>
        <x:v>0</x:v>
      </x:c>
      <x:c r="D70" s="36" t="n">
        <x:f>IF(C70&lt;=0,0,MIN($B$7,C70+C70*$B$6/12))</x:f>
        <x:v>0</x:v>
      </x:c>
      <x:c r="E70" s="36" t="n">
        <x:f>IF(C70&lt;=0,0,C70*$B$6/12)</x:f>
        <x:v>0</x:v>
      </x:c>
      <x:c r="F70" s="36" t="n">
        <x:f>MAX(D70-E70,0)</x:f>
        <x:v>0</x:v>
      </x:c>
      <x:c r="G70" s="36" t="n">
        <x:f>MAX(C70-F70,0)</x:f>
        <x:v>0</x:v>
      </x:c>
      <x:c r="H70" s="118" t="n">
        <x:f>H69+E70</x:f>
        <x:v>1263.8965172392054</x:v>
      </x:c>
    </x:row>
    <x:row r="71">
      <x:c r="A71" s="54" t="n">
        <x:f>A70+1</x:f>
        <x:v>61</x:v>
      </x:c>
      <x:c r="B71" s="40" t="n">
        <x:f>EDATE($B$8,A71-1)</x:f>
        <x:v>48057</x:v>
      </x:c>
      <x:c r="C71" s="36" t="n">
        <x:f>G70</x:f>
        <x:v>0</x:v>
      </x:c>
      <x:c r="D71" s="36" t="n">
        <x:f>IF(C71&lt;=0,0,MIN($B$7,C71+C71*$B$6/12))</x:f>
        <x:v>0</x:v>
      </x:c>
      <x:c r="E71" s="36" t="n">
        <x:f>IF(C71&lt;=0,0,C71*$B$6/12)</x:f>
        <x:v>0</x:v>
      </x:c>
      <x:c r="F71" s="36" t="n">
        <x:f>MAX(D71-E71,0)</x:f>
        <x:v>0</x:v>
      </x:c>
      <x:c r="G71" s="36" t="n">
        <x:f>MAX(C71-F71,0)</x:f>
        <x:v>0</x:v>
      </x:c>
      <x:c r="H71" s="118" t="n">
        <x:f>H70+E71</x:f>
        <x:v>1263.8965172392054</x:v>
      </x:c>
    </x:row>
    <x:row r="72">
      <x:c r="A72" s="54" t="n">
        <x:f>A71+1</x:f>
        <x:v>62</x:v>
      </x:c>
      <x:c r="B72" s="40" t="n">
        <x:f>EDATE($B$8,A72-1)</x:f>
        <x:v>48088</x:v>
      </x:c>
      <x:c r="C72" s="36" t="n">
        <x:f>G71</x:f>
        <x:v>0</x:v>
      </x:c>
      <x:c r="D72" s="36" t="n">
        <x:f>IF(C72&lt;=0,0,MIN($B$7,C72+C72*$B$6/12))</x:f>
        <x:v>0</x:v>
      </x:c>
      <x:c r="E72" s="36" t="n">
        <x:f>IF(C72&lt;=0,0,C72*$B$6/12)</x:f>
        <x:v>0</x:v>
      </x:c>
      <x:c r="F72" s="36" t="n">
        <x:f>MAX(D72-E72,0)</x:f>
        <x:v>0</x:v>
      </x:c>
      <x:c r="G72" s="36" t="n">
        <x:f>MAX(C72-F72,0)</x:f>
        <x:v>0</x:v>
      </x:c>
      <x:c r="H72" s="118" t="n">
        <x:f>H71+E72</x:f>
        <x:v>1263.8965172392054</x:v>
      </x:c>
    </x:row>
    <x:row r="73">
      <x:c r="A73" s="54" t="n">
        <x:f>A72+1</x:f>
        <x:v>63</x:v>
      </x:c>
      <x:c r="B73" s="40" t="n">
        <x:f>EDATE($B$8,A73-1)</x:f>
        <x:v>48119</x:v>
      </x:c>
      <x:c r="C73" s="36" t="n">
        <x:f>G72</x:f>
        <x:v>0</x:v>
      </x:c>
      <x:c r="D73" s="36" t="n">
        <x:f>IF(C73&lt;=0,0,MIN($B$7,C73+C73*$B$6/12))</x:f>
        <x:v>0</x:v>
      </x:c>
      <x:c r="E73" s="36" t="n">
        <x:f>IF(C73&lt;=0,0,C73*$B$6/12)</x:f>
        <x:v>0</x:v>
      </x:c>
      <x:c r="F73" s="36" t="n">
        <x:f>MAX(D73-E73,0)</x:f>
        <x:v>0</x:v>
      </x:c>
      <x:c r="G73" s="36" t="n">
        <x:f>MAX(C73-F73,0)</x:f>
        <x:v>0</x:v>
      </x:c>
      <x:c r="H73" s="118" t="n">
        <x:f>H72+E73</x:f>
        <x:v>1263.8965172392054</x:v>
      </x:c>
    </x:row>
    <x:row r="74">
      <x:c r="A74" s="54" t="n">
        <x:f>A73+1</x:f>
        <x:v>64</x:v>
      </x:c>
      <x:c r="B74" s="40" t="n">
        <x:f>EDATE($B$8,A74-1)</x:f>
        <x:v>48149</x:v>
      </x:c>
      <x:c r="C74" s="36" t="n">
        <x:f>G73</x:f>
        <x:v>0</x:v>
      </x:c>
      <x:c r="D74" s="36" t="n">
        <x:f>IF(C74&lt;=0,0,MIN($B$7,C74+C74*$B$6/12))</x:f>
        <x:v>0</x:v>
      </x:c>
      <x:c r="E74" s="36" t="n">
        <x:f>IF(C74&lt;=0,0,C74*$B$6/12)</x:f>
        <x:v>0</x:v>
      </x:c>
      <x:c r="F74" s="36" t="n">
        <x:f>MAX(D74-E74,0)</x:f>
        <x:v>0</x:v>
      </x:c>
      <x:c r="G74" s="36" t="n">
        <x:f>MAX(C74-F74,0)</x:f>
        <x:v>0</x:v>
      </x:c>
      <x:c r="H74" s="118" t="n">
        <x:f>H73+E74</x:f>
        <x:v>1263.8965172392054</x:v>
      </x:c>
    </x:row>
    <x:row r="75">
      <x:c r="A75" s="54" t="n">
        <x:f>A74+1</x:f>
        <x:v>65</x:v>
      </x:c>
      <x:c r="B75" s="40" t="n">
        <x:f>EDATE($B$8,A75-1)</x:f>
        <x:v>48180</x:v>
      </x:c>
      <x:c r="C75" s="36" t="n">
        <x:f>G74</x:f>
        <x:v>0</x:v>
      </x:c>
      <x:c r="D75" s="36" t="n">
        <x:f>IF(C75&lt;=0,0,MIN($B$7,C75+C75*$B$6/12))</x:f>
        <x:v>0</x:v>
      </x:c>
      <x:c r="E75" s="36" t="n">
        <x:f>IF(C75&lt;=0,0,C75*$B$6/12)</x:f>
        <x:v>0</x:v>
      </x:c>
      <x:c r="F75" s="36" t="n">
        <x:f>MAX(D75-E75,0)</x:f>
        <x:v>0</x:v>
      </x:c>
      <x:c r="G75" s="36" t="n">
        <x:f>MAX(C75-F75,0)</x:f>
        <x:v>0</x:v>
      </x:c>
      <x:c r="H75" s="118" t="n">
        <x:f>H74+E75</x:f>
        <x:v>1263.8965172392054</x:v>
      </x:c>
    </x:row>
    <x:row r="76">
      <x:c r="A76" s="54" t="n">
        <x:f>A75+1</x:f>
        <x:v>66</x:v>
      </x:c>
      <x:c r="B76" s="40" t="n">
        <x:f>EDATE($B$8,A76-1)</x:f>
        <x:v>48210</x:v>
      </x:c>
      <x:c r="C76" s="36" t="n">
        <x:f>G75</x:f>
        <x:v>0</x:v>
      </x:c>
      <x:c r="D76" s="36" t="n">
        <x:f>IF(C76&lt;=0,0,MIN($B$7,C76+C76*$B$6/12))</x:f>
        <x:v>0</x:v>
      </x:c>
      <x:c r="E76" s="36" t="n">
        <x:f>IF(C76&lt;=0,0,C76*$B$6/12)</x:f>
        <x:v>0</x:v>
      </x:c>
      <x:c r="F76" s="36" t="n">
        <x:f>MAX(D76-E76,0)</x:f>
        <x:v>0</x:v>
      </x:c>
      <x:c r="G76" s="36" t="n">
        <x:f>MAX(C76-F76,0)</x:f>
        <x:v>0</x:v>
      </x:c>
      <x:c r="H76" s="118" t="n">
        <x:f>H75+E76</x:f>
        <x:v>1263.8965172392054</x:v>
      </x:c>
    </x:row>
    <x:row r="77">
      <x:c r="A77" s="54" t="n">
        <x:f>A76+1</x:f>
        <x:v>67</x:v>
      </x:c>
      <x:c r="B77" s="40" t="n">
        <x:f>EDATE($B$8,A77-1)</x:f>
        <x:v>48241</x:v>
      </x:c>
      <x:c r="C77" s="36" t="n">
        <x:f>G76</x:f>
        <x:v>0</x:v>
      </x:c>
      <x:c r="D77" s="36" t="n">
        <x:f>IF(C77&lt;=0,0,MIN($B$7,C77+C77*$B$6/12))</x:f>
        <x:v>0</x:v>
      </x:c>
      <x:c r="E77" s="36" t="n">
        <x:f>IF(C77&lt;=0,0,C77*$B$6/12)</x:f>
        <x:v>0</x:v>
      </x:c>
      <x:c r="F77" s="36" t="n">
        <x:f>MAX(D77-E77,0)</x:f>
        <x:v>0</x:v>
      </x:c>
      <x:c r="G77" s="36" t="n">
        <x:f>MAX(C77-F77,0)</x:f>
        <x:v>0</x:v>
      </x:c>
      <x:c r="H77" s="118" t="n">
        <x:f>H76+E77</x:f>
        <x:v>1263.8965172392054</x:v>
      </x:c>
    </x:row>
    <x:row r="78">
      <x:c r="A78" s="54" t="n">
        <x:f>A77+1</x:f>
        <x:v>68</x:v>
      </x:c>
      <x:c r="B78" s="40" t="n">
        <x:f>EDATE($B$8,A78-1)</x:f>
        <x:v>48272</x:v>
      </x:c>
      <x:c r="C78" s="36" t="n">
        <x:f>G77</x:f>
        <x:v>0</x:v>
      </x:c>
      <x:c r="D78" s="36" t="n">
        <x:f>IF(C78&lt;=0,0,MIN($B$7,C78+C78*$B$6/12))</x:f>
        <x:v>0</x:v>
      </x:c>
      <x:c r="E78" s="36" t="n">
        <x:f>IF(C78&lt;=0,0,C78*$B$6/12)</x:f>
        <x:v>0</x:v>
      </x:c>
      <x:c r="F78" s="36" t="n">
        <x:f>MAX(D78-E78,0)</x:f>
        <x:v>0</x:v>
      </x:c>
      <x:c r="G78" s="36" t="n">
        <x:f>MAX(C78-F78,0)</x:f>
        <x:v>0</x:v>
      </x:c>
      <x:c r="H78" s="118" t="n">
        <x:f>H77+E78</x:f>
        <x:v>1263.8965172392054</x:v>
      </x:c>
    </x:row>
    <x:row r="79">
      <x:c r="A79" s="54" t="n">
        <x:f>A78+1</x:f>
        <x:v>69</x:v>
      </x:c>
      <x:c r="B79" s="40" t="n">
        <x:f>EDATE($B$8,A79-1)</x:f>
        <x:v>48301</x:v>
      </x:c>
      <x:c r="C79" s="36" t="n">
        <x:f>G78</x:f>
        <x:v>0</x:v>
      </x:c>
      <x:c r="D79" s="36" t="n">
        <x:f>IF(C79&lt;=0,0,MIN($B$7,C79+C79*$B$6/12))</x:f>
        <x:v>0</x:v>
      </x:c>
      <x:c r="E79" s="36" t="n">
        <x:f>IF(C79&lt;=0,0,C79*$B$6/12)</x:f>
        <x:v>0</x:v>
      </x:c>
      <x:c r="F79" s="36" t="n">
        <x:f>MAX(D79-E79,0)</x:f>
        <x:v>0</x:v>
      </x:c>
      <x:c r="G79" s="36" t="n">
        <x:f>MAX(C79-F79,0)</x:f>
        <x:v>0</x:v>
      </x:c>
      <x:c r="H79" s="118" t="n">
        <x:f>H78+E79</x:f>
        <x:v>1263.8965172392054</x:v>
      </x:c>
    </x:row>
    <x:row r="80">
      <x:c r="A80" s="54" t="n">
        <x:f>A79+1</x:f>
        <x:v>70</x:v>
      </x:c>
      <x:c r="B80" s="40" t="n">
        <x:f>EDATE($B$8,A80-1)</x:f>
        <x:v>48332</x:v>
      </x:c>
      <x:c r="C80" s="36" t="n">
        <x:f>G79</x:f>
        <x:v>0</x:v>
      </x:c>
      <x:c r="D80" s="36" t="n">
        <x:f>IF(C80&lt;=0,0,MIN($B$7,C80+C80*$B$6/12))</x:f>
        <x:v>0</x:v>
      </x:c>
      <x:c r="E80" s="36" t="n">
        <x:f>IF(C80&lt;=0,0,C80*$B$6/12)</x:f>
        <x:v>0</x:v>
      </x:c>
      <x:c r="F80" s="36" t="n">
        <x:f>MAX(D80-E80,0)</x:f>
        <x:v>0</x:v>
      </x:c>
      <x:c r="G80" s="36" t="n">
        <x:f>MAX(C80-F80,0)</x:f>
        <x:v>0</x:v>
      </x:c>
      <x:c r="H80" s="118" t="n">
        <x:f>H79+E80</x:f>
        <x:v>1263.8965172392054</x:v>
      </x:c>
    </x:row>
    <x:row r="81">
      <x:c r="A81" s="54" t="n">
        <x:f>A80+1</x:f>
        <x:v>71</x:v>
      </x:c>
      <x:c r="B81" s="40" t="n">
        <x:f>EDATE($B$8,A81-1)</x:f>
        <x:v>48362</x:v>
      </x:c>
      <x:c r="C81" s="36" t="n">
        <x:f>G80</x:f>
        <x:v>0</x:v>
      </x:c>
      <x:c r="D81" s="36" t="n">
        <x:f>IF(C81&lt;=0,0,MIN($B$7,C81+C81*$B$6/12))</x:f>
        <x:v>0</x:v>
      </x:c>
      <x:c r="E81" s="36" t="n">
        <x:f>IF(C81&lt;=0,0,C81*$B$6/12)</x:f>
        <x:v>0</x:v>
      </x:c>
      <x:c r="F81" s="36" t="n">
        <x:f>MAX(D81-E81,0)</x:f>
        <x:v>0</x:v>
      </x:c>
      <x:c r="G81" s="36" t="n">
        <x:f>MAX(C81-F81,0)</x:f>
        <x:v>0</x:v>
      </x:c>
      <x:c r="H81" s="118" t="n">
        <x:f>H80+E81</x:f>
        <x:v>1263.8965172392054</x:v>
      </x:c>
    </x:row>
    <x:row r="82">
      <x:c r="A82" s="54" t="n">
        <x:f>A81+1</x:f>
        <x:v>72</x:v>
      </x:c>
      <x:c r="B82" s="40" t="n">
        <x:f>EDATE($B$8,A82-1)</x:f>
        <x:v>48393</x:v>
      </x:c>
      <x:c r="C82" s="36" t="n">
        <x:f>G81</x:f>
        <x:v>0</x:v>
      </x:c>
      <x:c r="D82" s="36" t="n">
        <x:f>IF(C82&lt;=0,0,MIN($B$7,C82+C82*$B$6/12))</x:f>
        <x:v>0</x:v>
      </x:c>
      <x:c r="E82" s="36" t="n">
        <x:f>IF(C82&lt;=0,0,C82*$B$6/12)</x:f>
        <x:v>0</x:v>
      </x:c>
      <x:c r="F82" s="36" t="n">
        <x:f>MAX(D82-E82,0)</x:f>
        <x:v>0</x:v>
      </x:c>
      <x:c r="G82" s="36" t="n">
        <x:f>MAX(C82-F82,0)</x:f>
        <x:v>0</x:v>
      </x:c>
      <x:c r="H82" s="118" t="n">
        <x:f>H81+E82</x:f>
        <x:v>1263.8965172392054</x:v>
      </x:c>
    </x:row>
    <x:row r="83">
      <x:c r="A83" s="54" t="n">
        <x:f>A82+1</x:f>
        <x:v>73</x:v>
      </x:c>
      <x:c r="B83" s="40" t="n">
        <x:f>EDATE($B$8,A83-1)</x:f>
        <x:v>48423</x:v>
      </x:c>
      <x:c r="C83" s="36" t="n">
        <x:f>G82</x:f>
        <x:v>0</x:v>
      </x:c>
      <x:c r="D83" s="36" t="n">
        <x:f>IF(C83&lt;=0,0,MIN($B$7,C83+C83*$B$6/12))</x:f>
        <x:v>0</x:v>
      </x:c>
      <x:c r="E83" s="36" t="n">
        <x:f>IF(C83&lt;=0,0,C83*$B$6/12)</x:f>
        <x:v>0</x:v>
      </x:c>
      <x:c r="F83" s="36" t="n">
        <x:f>MAX(D83-E83,0)</x:f>
        <x:v>0</x:v>
      </x:c>
      <x:c r="G83" s="36" t="n">
        <x:f>MAX(C83-F83,0)</x:f>
        <x:v>0</x:v>
      </x:c>
      <x:c r="H83" s="118" t="n">
        <x:f>H82+E83</x:f>
        <x:v>1263.8965172392054</x:v>
      </x:c>
    </x:row>
    <x:row r="84">
      <x:c r="A84" s="54" t="n">
        <x:f>A83+1</x:f>
        <x:v>74</x:v>
      </x:c>
      <x:c r="B84" s="40" t="n">
        <x:f>EDATE($B$8,A84-1)</x:f>
        <x:v>48454</x:v>
      </x:c>
      <x:c r="C84" s="36" t="n">
        <x:f>G83</x:f>
        <x:v>0</x:v>
      </x:c>
      <x:c r="D84" s="36" t="n">
        <x:f>IF(C84&lt;=0,0,MIN($B$7,C84+C84*$B$6/12))</x:f>
        <x:v>0</x:v>
      </x:c>
      <x:c r="E84" s="36" t="n">
        <x:f>IF(C84&lt;=0,0,C84*$B$6/12)</x:f>
        <x:v>0</x:v>
      </x:c>
      <x:c r="F84" s="36" t="n">
        <x:f>MAX(D84-E84,0)</x:f>
        <x:v>0</x:v>
      </x:c>
      <x:c r="G84" s="36" t="n">
        <x:f>MAX(C84-F84,0)</x:f>
        <x:v>0</x:v>
      </x:c>
      <x:c r="H84" s="118" t="n">
        <x:f>H83+E84</x:f>
        <x:v>1263.8965172392054</x:v>
      </x:c>
    </x:row>
    <x:row r="85">
      <x:c r="A85" s="54" t="n">
        <x:f>A84+1</x:f>
        <x:v>75</x:v>
      </x:c>
      <x:c r="B85" s="40" t="n">
        <x:f>EDATE($B$8,A85-1)</x:f>
        <x:v>48485</x:v>
      </x:c>
      <x:c r="C85" s="36" t="n">
        <x:f>G84</x:f>
        <x:v>0</x:v>
      </x:c>
      <x:c r="D85" s="36" t="n">
        <x:f>IF(C85&lt;=0,0,MIN($B$7,C85+C85*$B$6/12))</x:f>
        <x:v>0</x:v>
      </x:c>
      <x:c r="E85" s="36" t="n">
        <x:f>IF(C85&lt;=0,0,C85*$B$6/12)</x:f>
        <x:v>0</x:v>
      </x:c>
      <x:c r="F85" s="36" t="n">
        <x:f>MAX(D85-E85,0)</x:f>
        <x:v>0</x:v>
      </x:c>
      <x:c r="G85" s="36" t="n">
        <x:f>MAX(C85-F85,0)</x:f>
        <x:v>0</x:v>
      </x:c>
      <x:c r="H85" s="118" t="n">
        <x:f>H84+E85</x:f>
        <x:v>1263.8965172392054</x:v>
      </x:c>
    </x:row>
    <x:row r="86">
      <x:c r="A86" s="54" t="n">
        <x:f>A85+1</x:f>
        <x:v>76</x:v>
      </x:c>
      <x:c r="B86" s="40" t="n">
        <x:f>EDATE($B$8,A86-1)</x:f>
        <x:v>48515</x:v>
      </x:c>
      <x:c r="C86" s="36" t="n">
        <x:f>G85</x:f>
        <x:v>0</x:v>
      </x:c>
      <x:c r="D86" s="36" t="n">
        <x:f>IF(C86&lt;=0,0,MIN($B$7,C86+C86*$B$6/12))</x:f>
        <x:v>0</x:v>
      </x:c>
      <x:c r="E86" s="36" t="n">
        <x:f>IF(C86&lt;=0,0,C86*$B$6/12)</x:f>
        <x:v>0</x:v>
      </x:c>
      <x:c r="F86" s="36" t="n">
        <x:f>MAX(D86-E86,0)</x:f>
        <x:v>0</x:v>
      </x:c>
      <x:c r="G86" s="36" t="n">
        <x:f>MAX(C86-F86,0)</x:f>
        <x:v>0</x:v>
      </x:c>
      <x:c r="H86" s="118" t="n">
        <x:f>H85+E86</x:f>
        <x:v>1263.8965172392054</x:v>
      </x:c>
    </x:row>
    <x:row r="87">
      <x:c r="A87" s="54" t="n">
        <x:f>A86+1</x:f>
        <x:v>77</x:v>
      </x:c>
      <x:c r="B87" s="40" t="n">
        <x:f>EDATE($B$8,A87-1)</x:f>
        <x:v>48546</x:v>
      </x:c>
      <x:c r="C87" s="36" t="n">
        <x:f>G86</x:f>
        <x:v>0</x:v>
      </x:c>
      <x:c r="D87" s="36" t="n">
        <x:f>IF(C87&lt;=0,0,MIN($B$7,C87+C87*$B$6/12))</x:f>
        <x:v>0</x:v>
      </x:c>
      <x:c r="E87" s="36" t="n">
        <x:f>IF(C87&lt;=0,0,C87*$B$6/12)</x:f>
        <x:v>0</x:v>
      </x:c>
      <x:c r="F87" s="36" t="n">
        <x:f>MAX(D87-E87,0)</x:f>
        <x:v>0</x:v>
      </x:c>
      <x:c r="G87" s="36" t="n">
        <x:f>MAX(C87-F87,0)</x:f>
        <x:v>0</x:v>
      </x:c>
      <x:c r="H87" s="118" t="n">
        <x:f>H86+E87</x:f>
        <x:v>1263.8965172392054</x:v>
      </x:c>
    </x:row>
    <x:row r="88">
      <x:c r="A88" s="54" t="n">
        <x:f>A87+1</x:f>
        <x:v>78</x:v>
      </x:c>
      <x:c r="B88" s="40" t="n">
        <x:f>EDATE($B$8,A88-1)</x:f>
        <x:v>48576</x:v>
      </x:c>
      <x:c r="C88" s="36" t="n">
        <x:f>G87</x:f>
        <x:v>0</x:v>
      </x:c>
      <x:c r="D88" s="36" t="n">
        <x:f>IF(C88&lt;=0,0,MIN($B$7,C88+C88*$B$6/12))</x:f>
        <x:v>0</x:v>
      </x:c>
      <x:c r="E88" s="36" t="n">
        <x:f>IF(C88&lt;=0,0,C88*$B$6/12)</x:f>
        <x:v>0</x:v>
      </x:c>
      <x:c r="F88" s="36" t="n">
        <x:f>MAX(D88-E88,0)</x:f>
        <x:v>0</x:v>
      </x:c>
      <x:c r="G88" s="36" t="n">
        <x:f>MAX(C88-F88,0)</x:f>
        <x:v>0</x:v>
      </x:c>
      <x:c r="H88" s="118" t="n">
        <x:f>H87+E88</x:f>
        <x:v>1263.8965172392054</x:v>
      </x:c>
    </x:row>
    <x:row r="89">
      <x:c r="A89" s="54" t="n">
        <x:f>A88+1</x:f>
        <x:v>79</x:v>
      </x:c>
      <x:c r="B89" s="40" t="n">
        <x:f>EDATE($B$8,A89-1)</x:f>
        <x:v>48607</x:v>
      </x:c>
      <x:c r="C89" s="36" t="n">
        <x:f>G88</x:f>
        <x:v>0</x:v>
      </x:c>
      <x:c r="D89" s="36" t="n">
        <x:f>IF(C89&lt;=0,0,MIN($B$7,C89+C89*$B$6/12))</x:f>
        <x:v>0</x:v>
      </x:c>
      <x:c r="E89" s="36" t="n">
        <x:f>IF(C89&lt;=0,0,C89*$B$6/12)</x:f>
        <x:v>0</x:v>
      </x:c>
      <x:c r="F89" s="36" t="n">
        <x:f>MAX(D89-E89,0)</x:f>
        <x:v>0</x:v>
      </x:c>
      <x:c r="G89" s="36" t="n">
        <x:f>MAX(C89-F89,0)</x:f>
        <x:v>0</x:v>
      </x:c>
      <x:c r="H89" s="118" t="n">
        <x:f>H88+E89</x:f>
        <x:v>1263.8965172392054</x:v>
      </x:c>
    </x:row>
    <x:row r="90">
      <x:c r="A90" s="54" t="n">
        <x:f>A89+1</x:f>
        <x:v>80</x:v>
      </x:c>
      <x:c r="B90" s="40" t="n">
        <x:f>EDATE($B$8,A90-1)</x:f>
        <x:v>48638</x:v>
      </x:c>
      <x:c r="C90" s="36" t="n">
        <x:f>G89</x:f>
        <x:v>0</x:v>
      </x:c>
      <x:c r="D90" s="36" t="n">
        <x:f>IF(C90&lt;=0,0,MIN($B$7,C90+C90*$B$6/12))</x:f>
        <x:v>0</x:v>
      </x:c>
      <x:c r="E90" s="36" t="n">
        <x:f>IF(C90&lt;=0,0,C90*$B$6/12)</x:f>
        <x:v>0</x:v>
      </x:c>
      <x:c r="F90" s="36" t="n">
        <x:f>MAX(D90-E90,0)</x:f>
        <x:v>0</x:v>
      </x:c>
      <x:c r="G90" s="36" t="n">
        <x:f>MAX(C90-F90,0)</x:f>
        <x:v>0</x:v>
      </x:c>
      <x:c r="H90" s="118" t="n">
        <x:f>H89+E90</x:f>
        <x:v>1263.8965172392054</x:v>
      </x:c>
    </x:row>
    <x:row r="91">
      <x:c r="A91" s="54" t="n">
        <x:f>A90+1</x:f>
        <x:v>81</x:v>
      </x:c>
      <x:c r="B91" s="40" t="n">
        <x:f>EDATE($B$8,A91-1)</x:f>
        <x:v>48666</x:v>
      </x:c>
      <x:c r="C91" s="36" t="n">
        <x:f>G90</x:f>
        <x:v>0</x:v>
      </x:c>
      <x:c r="D91" s="36" t="n">
        <x:f>IF(C91&lt;=0,0,MIN($B$7,C91+C91*$B$6/12))</x:f>
        <x:v>0</x:v>
      </x:c>
      <x:c r="E91" s="36" t="n">
        <x:f>IF(C91&lt;=0,0,C91*$B$6/12)</x:f>
        <x:v>0</x:v>
      </x:c>
      <x:c r="F91" s="36" t="n">
        <x:f>MAX(D91-E91,0)</x:f>
        <x:v>0</x:v>
      </x:c>
      <x:c r="G91" s="36" t="n">
        <x:f>MAX(C91-F91,0)</x:f>
        <x:v>0</x:v>
      </x:c>
      <x:c r="H91" s="118" t="n">
        <x:f>H90+E91</x:f>
        <x:v>1263.8965172392054</x:v>
      </x:c>
    </x:row>
    <x:row r="92">
      <x:c r="A92" s="54" t="n">
        <x:f>A91+1</x:f>
        <x:v>82</x:v>
      </x:c>
      <x:c r="B92" s="40" t="n">
        <x:f>EDATE($B$8,A92-1)</x:f>
        <x:v>48697</x:v>
      </x:c>
      <x:c r="C92" s="36" t="n">
        <x:f>G91</x:f>
        <x:v>0</x:v>
      </x:c>
      <x:c r="D92" s="36" t="n">
        <x:f>IF(C92&lt;=0,0,MIN($B$7,C92+C92*$B$6/12))</x:f>
        <x:v>0</x:v>
      </x:c>
      <x:c r="E92" s="36" t="n">
        <x:f>IF(C92&lt;=0,0,C92*$B$6/12)</x:f>
        <x:v>0</x:v>
      </x:c>
      <x:c r="F92" s="36" t="n">
        <x:f>MAX(D92-E92,0)</x:f>
        <x:v>0</x:v>
      </x:c>
      <x:c r="G92" s="36" t="n">
        <x:f>MAX(C92-F92,0)</x:f>
        <x:v>0</x:v>
      </x:c>
      <x:c r="H92" s="118" t="n">
        <x:f>H91+E92</x:f>
        <x:v>1263.8965172392054</x:v>
      </x:c>
    </x:row>
    <x:row r="93">
      <x:c r="A93" s="54" t="n">
        <x:f>A92+1</x:f>
        <x:v>83</x:v>
      </x:c>
      <x:c r="B93" s="40" t="n">
        <x:f>EDATE($B$8,A93-1)</x:f>
        <x:v>48727</x:v>
      </x:c>
      <x:c r="C93" s="36" t="n">
        <x:f>G92</x:f>
        <x:v>0</x:v>
      </x:c>
      <x:c r="D93" s="36" t="n">
        <x:f>IF(C93&lt;=0,0,MIN($B$7,C93+C93*$B$6/12))</x:f>
        <x:v>0</x:v>
      </x:c>
      <x:c r="E93" s="36" t="n">
        <x:f>IF(C93&lt;=0,0,C93*$B$6/12)</x:f>
        <x:v>0</x:v>
      </x:c>
      <x:c r="F93" s="36" t="n">
        <x:f>MAX(D93-E93,0)</x:f>
        <x:v>0</x:v>
      </x:c>
      <x:c r="G93" s="36" t="n">
        <x:f>MAX(C93-F93,0)</x:f>
        <x:v>0</x:v>
      </x:c>
      <x:c r="H93" s="118" t="n">
        <x:f>H92+E93</x:f>
        <x:v>1263.8965172392054</x:v>
      </x:c>
    </x:row>
    <x:row r="94">
      <x:c r="A94" s="54" t="n">
        <x:f>A93+1</x:f>
        <x:v>84</x:v>
      </x:c>
      <x:c r="B94" s="40" t="n">
        <x:f>EDATE($B$8,A94-1)</x:f>
        <x:v>48758</x:v>
      </x:c>
      <x:c r="C94" s="36" t="n">
        <x:f>G93</x:f>
        <x:v>0</x:v>
      </x:c>
      <x:c r="D94" s="36" t="n">
        <x:f>IF(C94&lt;=0,0,MIN($B$7,C94+C94*$B$6/12))</x:f>
        <x:v>0</x:v>
      </x:c>
      <x:c r="E94" s="36" t="n">
        <x:f>IF(C94&lt;=0,0,C94*$B$6/12)</x:f>
        <x:v>0</x:v>
      </x:c>
      <x:c r="F94" s="36" t="n">
        <x:f>MAX(D94-E94,0)</x:f>
        <x:v>0</x:v>
      </x:c>
      <x:c r="G94" s="36" t="n">
        <x:f>MAX(C94-F94,0)</x:f>
        <x:v>0</x:v>
      </x:c>
      <x:c r="H94" s="118" t="n">
        <x:f>H93+E94</x:f>
        <x:v>1263.8965172392054</x:v>
      </x:c>
    </x:row>
    <x:row r="95">
      <x:c r="A95" s="54" t="n">
        <x:f>A94+1</x:f>
        <x:v>85</x:v>
      </x:c>
      <x:c r="B95" s="40" t="n">
        <x:f>EDATE($B$8,A95-1)</x:f>
        <x:v>48788</x:v>
      </x:c>
      <x:c r="C95" s="36" t="n">
        <x:f>G94</x:f>
        <x:v>0</x:v>
      </x:c>
      <x:c r="D95" s="36" t="n">
        <x:f>IF(C95&lt;=0,0,MIN($B$7,C95+C95*$B$6/12))</x:f>
        <x:v>0</x:v>
      </x:c>
      <x:c r="E95" s="36" t="n">
        <x:f>IF(C95&lt;=0,0,C95*$B$6/12)</x:f>
        <x:v>0</x:v>
      </x:c>
      <x:c r="F95" s="36" t="n">
        <x:f>MAX(D95-E95,0)</x:f>
        <x:v>0</x:v>
      </x:c>
      <x:c r="G95" s="36" t="n">
        <x:f>MAX(C95-F95,0)</x:f>
        <x:v>0</x:v>
      </x:c>
      <x:c r="H95" s="118" t="n">
        <x:f>H94+E95</x:f>
        <x:v>1263.8965172392054</x:v>
      </x:c>
    </x:row>
    <x:row r="96">
      <x:c r="A96" s="54" t="n">
        <x:f>A95+1</x:f>
        <x:v>86</x:v>
      </x:c>
      <x:c r="B96" s="40" t="n">
        <x:f>EDATE($B$8,A96-1)</x:f>
        <x:v>48819</x:v>
      </x:c>
      <x:c r="C96" s="36" t="n">
        <x:f>G95</x:f>
        <x:v>0</x:v>
      </x:c>
      <x:c r="D96" s="36" t="n">
        <x:f>IF(C96&lt;=0,0,MIN($B$7,C96+C96*$B$6/12))</x:f>
        <x:v>0</x:v>
      </x:c>
      <x:c r="E96" s="36" t="n">
        <x:f>IF(C96&lt;=0,0,C96*$B$6/12)</x:f>
        <x:v>0</x:v>
      </x:c>
      <x:c r="F96" s="36" t="n">
        <x:f>MAX(D96-E96,0)</x:f>
        <x:v>0</x:v>
      </x:c>
      <x:c r="G96" s="36" t="n">
        <x:f>MAX(C96-F96,0)</x:f>
        <x:v>0</x:v>
      </x:c>
      <x:c r="H96" s="118" t="n">
        <x:f>H95+E96</x:f>
        <x:v>1263.8965172392054</x:v>
      </x:c>
    </x:row>
    <x:row r="97">
      <x:c r="A97" s="54" t="n">
        <x:f>A96+1</x:f>
        <x:v>87</x:v>
      </x:c>
      <x:c r="B97" s="40" t="n">
        <x:f>EDATE($B$8,A97-1)</x:f>
        <x:v>48850</x:v>
      </x:c>
      <x:c r="C97" s="36" t="n">
        <x:f>G96</x:f>
        <x:v>0</x:v>
      </x:c>
      <x:c r="D97" s="36" t="n">
        <x:f>IF(C97&lt;=0,0,MIN($B$7,C97+C97*$B$6/12))</x:f>
        <x:v>0</x:v>
      </x:c>
      <x:c r="E97" s="36" t="n">
        <x:f>IF(C97&lt;=0,0,C97*$B$6/12)</x:f>
        <x:v>0</x:v>
      </x:c>
      <x:c r="F97" s="36" t="n">
        <x:f>MAX(D97-E97,0)</x:f>
        <x:v>0</x:v>
      </x:c>
      <x:c r="G97" s="36" t="n">
        <x:f>MAX(C97-F97,0)</x:f>
        <x:v>0</x:v>
      </x:c>
      <x:c r="H97" s="118" t="n">
        <x:f>H96+E97</x:f>
        <x:v>1263.8965172392054</x:v>
      </x:c>
    </x:row>
    <x:row r="98">
      <x:c r="A98" s="54" t="n">
        <x:f>A97+1</x:f>
        <x:v>88</x:v>
      </x:c>
      <x:c r="B98" s="40" t="n">
        <x:f>EDATE($B$8,A98-1)</x:f>
        <x:v>48880</x:v>
      </x:c>
      <x:c r="C98" s="36" t="n">
        <x:f>G97</x:f>
        <x:v>0</x:v>
      </x:c>
      <x:c r="D98" s="36" t="n">
        <x:f>IF(C98&lt;=0,0,MIN($B$7,C98+C98*$B$6/12))</x:f>
        <x:v>0</x:v>
      </x:c>
      <x:c r="E98" s="36" t="n">
        <x:f>IF(C98&lt;=0,0,C98*$B$6/12)</x:f>
        <x:v>0</x:v>
      </x:c>
      <x:c r="F98" s="36" t="n">
        <x:f>MAX(D98-E98,0)</x:f>
        <x:v>0</x:v>
      </x:c>
      <x:c r="G98" s="36" t="n">
        <x:f>MAX(C98-F98,0)</x:f>
        <x:v>0</x:v>
      </x:c>
      <x:c r="H98" s="118" t="n">
        <x:f>H97+E98</x:f>
        <x:v>1263.8965172392054</x:v>
      </x:c>
    </x:row>
    <x:row r="99">
      <x:c r="A99" s="54" t="n">
        <x:f>A98+1</x:f>
        <x:v>89</x:v>
      </x:c>
      <x:c r="B99" s="40" t="n">
        <x:f>EDATE($B$8,A99-1)</x:f>
        <x:v>48911</x:v>
      </x:c>
      <x:c r="C99" s="36" t="n">
        <x:f>G98</x:f>
        <x:v>0</x:v>
      </x:c>
      <x:c r="D99" s="36" t="n">
        <x:f>IF(C99&lt;=0,0,MIN($B$7,C99+C99*$B$6/12))</x:f>
        <x:v>0</x:v>
      </x:c>
      <x:c r="E99" s="36" t="n">
        <x:f>IF(C99&lt;=0,0,C99*$B$6/12)</x:f>
        <x:v>0</x:v>
      </x:c>
      <x:c r="F99" s="36" t="n">
        <x:f>MAX(D99-E99,0)</x:f>
        <x:v>0</x:v>
      </x:c>
      <x:c r="G99" s="36" t="n">
        <x:f>MAX(C99-F99,0)</x:f>
        <x:v>0</x:v>
      </x:c>
      <x:c r="H99" s="118" t="n">
        <x:f>H98+E99</x:f>
        <x:v>1263.8965172392054</x:v>
      </x:c>
    </x:row>
    <x:row r="100">
      <x:c r="A100" s="54" t="n">
        <x:f>A99+1</x:f>
        <x:v>90</x:v>
      </x:c>
      <x:c r="B100" s="40" t="n">
        <x:f>EDATE($B$8,A100-1)</x:f>
        <x:v>48941</x:v>
      </x:c>
      <x:c r="C100" s="36" t="n">
        <x:f>G99</x:f>
        <x:v>0</x:v>
      </x:c>
      <x:c r="D100" s="36" t="n">
        <x:f>IF(C100&lt;=0,0,MIN($B$7,C100+C100*$B$6/12))</x:f>
        <x:v>0</x:v>
      </x:c>
      <x:c r="E100" s="36" t="n">
        <x:f>IF(C100&lt;=0,0,C100*$B$6/12)</x:f>
        <x:v>0</x:v>
      </x:c>
      <x:c r="F100" s="36" t="n">
        <x:f>MAX(D100-E100,0)</x:f>
        <x:v>0</x:v>
      </x:c>
      <x:c r="G100" s="36" t="n">
        <x:f>MAX(C100-F100,0)</x:f>
        <x:v>0</x:v>
      </x:c>
      <x:c r="H100" s="118" t="n">
        <x:f>H99+E100</x:f>
        <x:v>1263.8965172392054</x:v>
      </x:c>
    </x:row>
    <x:row r="101">
      <x:c r="A101" s="54" t="n">
        <x:f>A100+1</x:f>
        <x:v>91</x:v>
      </x:c>
      <x:c r="B101" s="40" t="n">
        <x:f>EDATE($B$8,A101-1)</x:f>
        <x:v>48972</x:v>
      </x:c>
      <x:c r="C101" s="36" t="n">
        <x:f>G100</x:f>
        <x:v>0</x:v>
      </x:c>
      <x:c r="D101" s="36" t="n">
        <x:f>IF(C101&lt;=0,0,MIN($B$7,C101+C101*$B$6/12))</x:f>
        <x:v>0</x:v>
      </x:c>
      <x:c r="E101" s="36" t="n">
        <x:f>IF(C101&lt;=0,0,C101*$B$6/12)</x:f>
        <x:v>0</x:v>
      </x:c>
      <x:c r="F101" s="36" t="n">
        <x:f>MAX(D101-E101,0)</x:f>
        <x:v>0</x:v>
      </x:c>
      <x:c r="G101" s="36" t="n">
        <x:f>MAX(C101-F101,0)</x:f>
        <x:v>0</x:v>
      </x:c>
      <x:c r="H101" s="118" t="n">
        <x:f>H100+E101</x:f>
        <x:v>1263.8965172392054</x:v>
      </x:c>
    </x:row>
    <x:row r="102">
      <x:c r="A102" s="54" t="n">
        <x:f>A101+1</x:f>
        <x:v>92</x:v>
      </x:c>
      <x:c r="B102" s="40" t="n">
        <x:f>EDATE($B$8,A102-1)</x:f>
        <x:v>49003</x:v>
      </x:c>
      <x:c r="C102" s="36" t="n">
        <x:f>G101</x:f>
        <x:v>0</x:v>
      </x:c>
      <x:c r="D102" s="36" t="n">
        <x:f>IF(C102&lt;=0,0,MIN($B$7,C102+C102*$B$6/12))</x:f>
        <x:v>0</x:v>
      </x:c>
      <x:c r="E102" s="36" t="n">
        <x:f>IF(C102&lt;=0,0,C102*$B$6/12)</x:f>
        <x:v>0</x:v>
      </x:c>
      <x:c r="F102" s="36" t="n">
        <x:f>MAX(D102-E102,0)</x:f>
        <x:v>0</x:v>
      </x:c>
      <x:c r="G102" s="36" t="n">
        <x:f>MAX(C102-F102,0)</x:f>
        <x:v>0</x:v>
      </x:c>
      <x:c r="H102" s="118" t="n">
        <x:f>H101+E102</x:f>
        <x:v>1263.8965172392054</x:v>
      </x:c>
    </x:row>
    <x:row r="103">
      <x:c r="A103" s="54" t="n">
        <x:f>A102+1</x:f>
        <x:v>93</x:v>
      </x:c>
      <x:c r="B103" s="40" t="n">
        <x:f>EDATE($B$8,A103-1)</x:f>
        <x:v>49031</x:v>
      </x:c>
      <x:c r="C103" s="36" t="n">
        <x:f>G102</x:f>
        <x:v>0</x:v>
      </x:c>
      <x:c r="D103" s="36" t="n">
        <x:f>IF(C103&lt;=0,0,MIN($B$7,C103+C103*$B$6/12))</x:f>
        <x:v>0</x:v>
      </x:c>
      <x:c r="E103" s="36" t="n">
        <x:f>IF(C103&lt;=0,0,C103*$B$6/12)</x:f>
        <x:v>0</x:v>
      </x:c>
      <x:c r="F103" s="36" t="n">
        <x:f>MAX(D103-E103,0)</x:f>
        <x:v>0</x:v>
      </x:c>
      <x:c r="G103" s="36" t="n">
        <x:f>MAX(C103-F103,0)</x:f>
        <x:v>0</x:v>
      </x:c>
      <x:c r="H103" s="118" t="n">
        <x:f>H102+E103</x:f>
        <x:v>1263.8965172392054</x:v>
      </x:c>
    </x:row>
    <x:row r="104">
      <x:c r="A104" s="54" t="n">
        <x:f>A103+1</x:f>
        <x:v>94</x:v>
      </x:c>
      <x:c r="B104" s="40" t="n">
        <x:f>EDATE($B$8,A104-1)</x:f>
        <x:v>49062</x:v>
      </x:c>
      <x:c r="C104" s="36" t="n">
        <x:f>G103</x:f>
        <x:v>0</x:v>
      </x:c>
      <x:c r="D104" s="36" t="n">
        <x:f>IF(C104&lt;=0,0,MIN($B$7,C104+C104*$B$6/12))</x:f>
        <x:v>0</x:v>
      </x:c>
      <x:c r="E104" s="36" t="n">
        <x:f>IF(C104&lt;=0,0,C104*$B$6/12)</x:f>
        <x:v>0</x:v>
      </x:c>
      <x:c r="F104" s="36" t="n">
        <x:f>MAX(D104-E104,0)</x:f>
        <x:v>0</x:v>
      </x:c>
      <x:c r="G104" s="36" t="n">
        <x:f>MAX(C104-F104,0)</x:f>
        <x:v>0</x:v>
      </x:c>
      <x:c r="H104" s="118" t="n">
        <x:f>H103+E104</x:f>
        <x:v>1263.8965172392054</x:v>
      </x:c>
    </x:row>
    <x:row r="105">
      <x:c r="A105" s="54" t="n">
        <x:f>A104+1</x:f>
        <x:v>95</x:v>
      </x:c>
      <x:c r="B105" s="40" t="n">
        <x:f>EDATE($B$8,A105-1)</x:f>
        <x:v>49092</x:v>
      </x:c>
      <x:c r="C105" s="36" t="n">
        <x:f>G104</x:f>
        <x:v>0</x:v>
      </x:c>
      <x:c r="D105" s="36" t="n">
        <x:f>IF(C105&lt;=0,0,MIN($B$7,C105+C105*$B$6/12))</x:f>
        <x:v>0</x:v>
      </x:c>
      <x:c r="E105" s="36" t="n">
        <x:f>IF(C105&lt;=0,0,C105*$B$6/12)</x:f>
        <x:v>0</x:v>
      </x:c>
      <x:c r="F105" s="36" t="n">
        <x:f>MAX(D105-E105,0)</x:f>
        <x:v>0</x:v>
      </x:c>
      <x:c r="G105" s="36" t="n">
        <x:f>MAX(C105-F105,0)</x:f>
        <x:v>0</x:v>
      </x:c>
      <x:c r="H105" s="118" t="n">
        <x:f>H104+E105</x:f>
        <x:v>1263.8965172392054</x:v>
      </x:c>
    </x:row>
    <x:row r="106">
      <x:c r="A106" s="54" t="n">
        <x:f>A105+1</x:f>
        <x:v>96</x:v>
      </x:c>
      <x:c r="B106" s="40" t="n">
        <x:f>EDATE($B$8,A106-1)</x:f>
        <x:v>49123</x:v>
      </x:c>
      <x:c r="C106" s="36" t="n">
        <x:f>G105</x:f>
        <x:v>0</x:v>
      </x:c>
      <x:c r="D106" s="36" t="n">
        <x:f>IF(C106&lt;=0,0,MIN($B$7,C106+C106*$B$6/12))</x:f>
        <x:v>0</x:v>
      </x:c>
      <x:c r="E106" s="36" t="n">
        <x:f>IF(C106&lt;=0,0,C106*$B$6/12)</x:f>
        <x:v>0</x:v>
      </x:c>
      <x:c r="F106" s="36" t="n">
        <x:f>MAX(D106-E106,0)</x:f>
        <x:v>0</x:v>
      </x:c>
      <x:c r="G106" s="36" t="n">
        <x:f>MAX(C106-F106,0)</x:f>
        <x:v>0</x:v>
      </x:c>
      <x:c r="H106" s="118" t="n">
        <x:f>H105+E106</x:f>
        <x:v>1263.8965172392054</x:v>
      </x:c>
    </x:row>
    <x:row r="107">
      <x:c r="A107" s="54" t="n">
        <x:f>A106+1</x:f>
        <x:v>97</x:v>
      </x:c>
      <x:c r="B107" s="40" t="n">
        <x:f>EDATE($B$8,A107-1)</x:f>
        <x:v>49153</x:v>
      </x:c>
      <x:c r="C107" s="36" t="n">
        <x:f>G106</x:f>
        <x:v>0</x:v>
      </x:c>
      <x:c r="D107" s="36" t="n">
        <x:f>IF(C107&lt;=0,0,MIN($B$7,C107+C107*$B$6/12))</x:f>
        <x:v>0</x:v>
      </x:c>
      <x:c r="E107" s="36" t="n">
        <x:f>IF(C107&lt;=0,0,C107*$B$6/12)</x:f>
        <x:v>0</x:v>
      </x:c>
      <x:c r="F107" s="36" t="n">
        <x:f>MAX(D107-E107,0)</x:f>
        <x:v>0</x:v>
      </x:c>
      <x:c r="G107" s="36" t="n">
        <x:f>MAX(C107-F107,0)</x:f>
        <x:v>0</x:v>
      </x:c>
      <x:c r="H107" s="118" t="n">
        <x:f>H106+E107</x:f>
        <x:v>1263.8965172392054</x:v>
      </x:c>
    </x:row>
    <x:row r="108">
      <x:c r="A108" s="54" t="n">
        <x:f>A107+1</x:f>
        <x:v>98</x:v>
      </x:c>
      <x:c r="B108" s="40" t="n">
        <x:f>EDATE($B$8,A108-1)</x:f>
        <x:v>49184</x:v>
      </x:c>
      <x:c r="C108" s="36" t="n">
        <x:f>G107</x:f>
        <x:v>0</x:v>
      </x:c>
      <x:c r="D108" s="36" t="n">
        <x:f>IF(C108&lt;=0,0,MIN($B$7,C108+C108*$B$6/12))</x:f>
        <x:v>0</x:v>
      </x:c>
      <x:c r="E108" s="36" t="n">
        <x:f>IF(C108&lt;=0,0,C108*$B$6/12)</x:f>
        <x:v>0</x:v>
      </x:c>
      <x:c r="F108" s="36" t="n">
        <x:f>MAX(D108-E108,0)</x:f>
        <x:v>0</x:v>
      </x:c>
      <x:c r="G108" s="36" t="n">
        <x:f>MAX(C108-F108,0)</x:f>
        <x:v>0</x:v>
      </x:c>
      <x:c r="H108" s="118" t="n">
        <x:f>H107+E108</x:f>
        <x:v>1263.8965172392054</x:v>
      </x:c>
    </x:row>
    <x:row r="109">
      <x:c r="A109" s="54" t="n">
        <x:f>A108+1</x:f>
        <x:v>99</x:v>
      </x:c>
      <x:c r="B109" s="40" t="n">
        <x:f>EDATE($B$8,A109-1)</x:f>
        <x:v>49215</x:v>
      </x:c>
      <x:c r="C109" s="36" t="n">
        <x:f>G108</x:f>
        <x:v>0</x:v>
      </x:c>
      <x:c r="D109" s="36" t="n">
        <x:f>IF(C109&lt;=0,0,MIN($B$7,C109+C109*$B$6/12))</x:f>
        <x:v>0</x:v>
      </x:c>
      <x:c r="E109" s="36" t="n">
        <x:f>IF(C109&lt;=0,0,C109*$B$6/12)</x:f>
        <x:v>0</x:v>
      </x:c>
      <x:c r="F109" s="36" t="n">
        <x:f>MAX(D109-E109,0)</x:f>
        <x:v>0</x:v>
      </x:c>
      <x:c r="G109" s="36" t="n">
        <x:f>MAX(C109-F109,0)</x:f>
        <x:v>0</x:v>
      </x:c>
      <x:c r="H109" s="118" t="n">
        <x:f>H108+E109</x:f>
        <x:v>1263.8965172392054</x:v>
      </x:c>
    </x:row>
    <x:row r="110">
      <x:c r="A110" s="54" t="n">
        <x:f>A109+1</x:f>
        <x:v>100</x:v>
      </x:c>
      <x:c r="B110" s="40" t="n">
        <x:f>EDATE($B$8,A110-1)</x:f>
        <x:v>49245</x:v>
      </x:c>
      <x:c r="C110" s="36" t="n">
        <x:f>G109</x:f>
        <x:v>0</x:v>
      </x:c>
      <x:c r="D110" s="36" t="n">
        <x:f>IF(C110&lt;=0,0,MIN($B$7,C110+C110*$B$6/12))</x:f>
        <x:v>0</x:v>
      </x:c>
      <x:c r="E110" s="36" t="n">
        <x:f>IF(C110&lt;=0,0,C110*$B$6/12)</x:f>
        <x:v>0</x:v>
      </x:c>
      <x:c r="F110" s="36" t="n">
        <x:f>MAX(D110-E110,0)</x:f>
        <x:v>0</x:v>
      </x:c>
      <x:c r="G110" s="36" t="n">
        <x:f>MAX(C110-F110,0)</x:f>
        <x:v>0</x:v>
      </x:c>
      <x:c r="H110" s="118" t="n">
        <x:f>H109+E110</x:f>
        <x:v>1263.8965172392054</x:v>
      </x:c>
    </x:row>
    <x:row r="111">
      <x:c r="A111" s="54" t="n">
        <x:f>A110+1</x:f>
        <x:v>101</x:v>
      </x:c>
      <x:c r="B111" s="40" t="n">
        <x:f>EDATE($B$8,A111-1)</x:f>
        <x:v>49276</x:v>
      </x:c>
      <x:c r="C111" s="36" t="n">
        <x:f>G110</x:f>
        <x:v>0</x:v>
      </x:c>
      <x:c r="D111" s="36" t="n">
        <x:f>IF(C111&lt;=0,0,MIN($B$7,C111+C111*$B$6/12))</x:f>
        <x:v>0</x:v>
      </x:c>
      <x:c r="E111" s="36" t="n">
        <x:f>IF(C111&lt;=0,0,C111*$B$6/12)</x:f>
        <x:v>0</x:v>
      </x:c>
      <x:c r="F111" s="36" t="n">
        <x:f>MAX(D111-E111,0)</x:f>
        <x:v>0</x:v>
      </x:c>
      <x:c r="G111" s="36" t="n">
        <x:f>MAX(C111-F111,0)</x:f>
        <x:v>0</x:v>
      </x:c>
      <x:c r="H111" s="118" t="n">
        <x:f>H110+E111</x:f>
        <x:v>1263.8965172392054</x:v>
      </x:c>
    </x:row>
    <x:row r="112">
      <x:c r="A112" s="54" t="n">
        <x:f>A111+1</x:f>
        <x:v>102</x:v>
      </x:c>
      <x:c r="B112" s="40" t="n">
        <x:f>EDATE($B$8,A112-1)</x:f>
        <x:v>49306</x:v>
      </x:c>
      <x:c r="C112" s="36" t="n">
        <x:f>G111</x:f>
        <x:v>0</x:v>
      </x:c>
      <x:c r="D112" s="36" t="n">
        <x:f>IF(C112&lt;=0,0,MIN($B$7,C112+C112*$B$6/12))</x:f>
        <x:v>0</x:v>
      </x:c>
      <x:c r="E112" s="36" t="n">
        <x:f>IF(C112&lt;=0,0,C112*$B$6/12)</x:f>
        <x:v>0</x:v>
      </x:c>
      <x:c r="F112" s="36" t="n">
        <x:f>MAX(D112-E112,0)</x:f>
        <x:v>0</x:v>
      </x:c>
      <x:c r="G112" s="36" t="n">
        <x:f>MAX(C112-F112,0)</x:f>
        <x:v>0</x:v>
      </x:c>
      <x:c r="H112" s="118" t="n">
        <x:f>H111+E112</x:f>
        <x:v>1263.8965172392054</x:v>
      </x:c>
    </x:row>
    <x:row r="113">
      <x:c r="A113" s="54" t="n">
        <x:f>A112+1</x:f>
        <x:v>103</x:v>
      </x:c>
      <x:c r="B113" s="40" t="n">
        <x:f>EDATE($B$8,A113-1)</x:f>
        <x:v>49337</x:v>
      </x:c>
      <x:c r="C113" s="36" t="n">
        <x:f>G112</x:f>
        <x:v>0</x:v>
      </x:c>
      <x:c r="D113" s="36" t="n">
        <x:f>IF(C113&lt;=0,0,MIN($B$7,C113+C113*$B$6/12))</x:f>
        <x:v>0</x:v>
      </x:c>
      <x:c r="E113" s="36" t="n">
        <x:f>IF(C113&lt;=0,0,C113*$B$6/12)</x:f>
        <x:v>0</x:v>
      </x:c>
      <x:c r="F113" s="36" t="n">
        <x:f>MAX(D113-E113,0)</x:f>
        <x:v>0</x:v>
      </x:c>
      <x:c r="G113" s="36" t="n">
        <x:f>MAX(C113-F113,0)</x:f>
        <x:v>0</x:v>
      </x:c>
      <x:c r="H113" s="118" t="n">
        <x:f>H112+E113</x:f>
        <x:v>1263.8965172392054</x:v>
      </x:c>
    </x:row>
    <x:row r="114">
      <x:c r="A114" s="54" t="n">
        <x:f>A113+1</x:f>
        <x:v>104</x:v>
      </x:c>
      <x:c r="B114" s="40" t="n">
        <x:f>EDATE($B$8,A114-1)</x:f>
        <x:v>49368</x:v>
      </x:c>
      <x:c r="C114" s="36" t="n">
        <x:f>G113</x:f>
        <x:v>0</x:v>
      </x:c>
      <x:c r="D114" s="36" t="n">
        <x:f>IF(C114&lt;=0,0,MIN($B$7,C114+C114*$B$6/12))</x:f>
        <x:v>0</x:v>
      </x:c>
      <x:c r="E114" s="36" t="n">
        <x:f>IF(C114&lt;=0,0,C114*$B$6/12)</x:f>
        <x:v>0</x:v>
      </x:c>
      <x:c r="F114" s="36" t="n">
        <x:f>MAX(D114-E114,0)</x:f>
        <x:v>0</x:v>
      </x:c>
      <x:c r="G114" s="36" t="n">
        <x:f>MAX(C114-F114,0)</x:f>
        <x:v>0</x:v>
      </x:c>
      <x:c r="H114" s="118" t="n">
        <x:f>H113+E114</x:f>
        <x:v>1263.8965172392054</x:v>
      </x:c>
    </x:row>
    <x:row r="115">
      <x:c r="A115" s="54" t="n">
        <x:f>A114+1</x:f>
        <x:v>105</x:v>
      </x:c>
      <x:c r="B115" s="40" t="n">
        <x:f>EDATE($B$8,A115-1)</x:f>
        <x:v>49396</x:v>
      </x:c>
      <x:c r="C115" s="36" t="n">
        <x:f>G114</x:f>
        <x:v>0</x:v>
      </x:c>
      <x:c r="D115" s="36" t="n">
        <x:f>IF(C115&lt;=0,0,MIN($B$7,C115+C115*$B$6/12))</x:f>
        <x:v>0</x:v>
      </x:c>
      <x:c r="E115" s="36" t="n">
        <x:f>IF(C115&lt;=0,0,C115*$B$6/12)</x:f>
        <x:v>0</x:v>
      </x:c>
      <x:c r="F115" s="36" t="n">
        <x:f>MAX(D115-E115,0)</x:f>
        <x:v>0</x:v>
      </x:c>
      <x:c r="G115" s="36" t="n">
        <x:f>MAX(C115-F115,0)</x:f>
        <x:v>0</x:v>
      </x:c>
      <x:c r="H115" s="118" t="n">
        <x:f>H114+E115</x:f>
        <x:v>1263.8965172392054</x:v>
      </x:c>
    </x:row>
    <x:row r="116">
      <x:c r="A116" s="54" t="n">
        <x:f>A115+1</x:f>
        <x:v>106</x:v>
      </x:c>
      <x:c r="B116" s="40" t="n">
        <x:f>EDATE($B$8,A116-1)</x:f>
        <x:v>49427</x:v>
      </x:c>
      <x:c r="C116" s="36" t="n">
        <x:f>G115</x:f>
        <x:v>0</x:v>
      </x:c>
      <x:c r="D116" s="36" t="n">
        <x:f>IF(C116&lt;=0,0,MIN($B$7,C116+C116*$B$6/12))</x:f>
        <x:v>0</x:v>
      </x:c>
      <x:c r="E116" s="36" t="n">
        <x:f>IF(C116&lt;=0,0,C116*$B$6/12)</x:f>
        <x:v>0</x:v>
      </x:c>
      <x:c r="F116" s="36" t="n">
        <x:f>MAX(D116-E116,0)</x:f>
        <x:v>0</x:v>
      </x:c>
      <x:c r="G116" s="36" t="n">
        <x:f>MAX(C116-F116,0)</x:f>
        <x:v>0</x:v>
      </x:c>
      <x:c r="H116" s="118" t="n">
        <x:f>H115+E116</x:f>
        <x:v>1263.8965172392054</x:v>
      </x:c>
    </x:row>
    <x:row r="117">
      <x:c r="A117" s="54" t="n">
        <x:f>A116+1</x:f>
        <x:v>107</x:v>
      </x:c>
      <x:c r="B117" s="40" t="n">
        <x:f>EDATE($B$8,A117-1)</x:f>
        <x:v>49457</x:v>
      </x:c>
      <x:c r="C117" s="36" t="n">
        <x:f>G116</x:f>
        <x:v>0</x:v>
      </x:c>
      <x:c r="D117" s="36" t="n">
        <x:f>IF(C117&lt;=0,0,MIN($B$7,C117+C117*$B$6/12))</x:f>
        <x:v>0</x:v>
      </x:c>
      <x:c r="E117" s="36" t="n">
        <x:f>IF(C117&lt;=0,0,C117*$B$6/12)</x:f>
        <x:v>0</x:v>
      </x:c>
      <x:c r="F117" s="36" t="n">
        <x:f>MAX(D117-E117,0)</x:f>
        <x:v>0</x:v>
      </x:c>
      <x:c r="G117" s="36" t="n">
        <x:f>MAX(C117-F117,0)</x:f>
        <x:v>0</x:v>
      </x:c>
      <x:c r="H117" s="118" t="n">
        <x:f>H116+E117</x:f>
        <x:v>1263.8965172392054</x:v>
      </x:c>
    </x:row>
    <x:row r="118">
      <x:c r="A118" s="54" t="n">
        <x:f>A117+1</x:f>
        <x:v>108</x:v>
      </x:c>
      <x:c r="B118" s="40" t="n">
        <x:f>EDATE($B$8,A118-1)</x:f>
        <x:v>49488</x:v>
      </x:c>
      <x:c r="C118" s="36" t="n">
        <x:f>G117</x:f>
        <x:v>0</x:v>
      </x:c>
      <x:c r="D118" s="36" t="n">
        <x:f>IF(C118&lt;=0,0,MIN($B$7,C118+C118*$B$6/12))</x:f>
        <x:v>0</x:v>
      </x:c>
      <x:c r="E118" s="36" t="n">
        <x:f>IF(C118&lt;=0,0,C118*$B$6/12)</x:f>
        <x:v>0</x:v>
      </x:c>
      <x:c r="F118" s="36" t="n">
        <x:f>MAX(D118-E118,0)</x:f>
        <x:v>0</x:v>
      </x:c>
      <x:c r="G118" s="36" t="n">
        <x:f>MAX(C118-F118,0)</x:f>
        <x:v>0</x:v>
      </x:c>
      <x:c r="H118" s="118" t="n">
        <x:f>H117+E118</x:f>
        <x:v>1263.8965172392054</x:v>
      </x:c>
    </x:row>
    <x:row r="119">
      <x:c r="A119" s="54" t="n">
        <x:f>A118+1</x:f>
        <x:v>109</x:v>
      </x:c>
      <x:c r="B119" s="40" t="n">
        <x:f>EDATE($B$8,A119-1)</x:f>
        <x:v>49518</x:v>
      </x:c>
      <x:c r="C119" s="36" t="n">
        <x:f>G118</x:f>
        <x:v>0</x:v>
      </x:c>
      <x:c r="D119" s="36" t="n">
        <x:f>IF(C119&lt;=0,0,MIN($B$7,C119+C119*$B$6/12))</x:f>
        <x:v>0</x:v>
      </x:c>
      <x:c r="E119" s="36" t="n">
        <x:f>IF(C119&lt;=0,0,C119*$B$6/12)</x:f>
        <x:v>0</x:v>
      </x:c>
      <x:c r="F119" s="36" t="n">
        <x:f>MAX(D119-E119,0)</x:f>
        <x:v>0</x:v>
      </x:c>
      <x:c r="G119" s="36" t="n">
        <x:f>MAX(C119-F119,0)</x:f>
        <x:v>0</x:v>
      </x:c>
      <x:c r="H119" s="118" t="n">
        <x:f>H118+E119</x:f>
        <x:v>1263.8965172392054</x:v>
      </x:c>
    </x:row>
    <x:row r="120">
      <x:c r="A120" s="54" t="n">
        <x:f>A119+1</x:f>
        <x:v>110</x:v>
      </x:c>
      <x:c r="B120" s="40" t="n">
        <x:f>EDATE($B$8,A120-1)</x:f>
        <x:v>49549</x:v>
      </x:c>
      <x:c r="C120" s="36" t="n">
        <x:f>G119</x:f>
        <x:v>0</x:v>
      </x:c>
      <x:c r="D120" s="36" t="n">
        <x:f>IF(C120&lt;=0,0,MIN($B$7,C120+C120*$B$6/12))</x:f>
        <x:v>0</x:v>
      </x:c>
      <x:c r="E120" s="36" t="n">
        <x:f>IF(C120&lt;=0,0,C120*$B$6/12)</x:f>
        <x:v>0</x:v>
      </x:c>
      <x:c r="F120" s="36" t="n">
        <x:f>MAX(D120-E120,0)</x:f>
        <x:v>0</x:v>
      </x:c>
      <x:c r="G120" s="36" t="n">
        <x:f>MAX(C120-F120,0)</x:f>
        <x:v>0</x:v>
      </x:c>
      <x:c r="H120" s="118" t="n">
        <x:f>H119+E120</x:f>
        <x:v>1263.8965172392054</x:v>
      </x:c>
    </x:row>
    <x:row r="121">
      <x:c r="A121" s="54" t="n">
        <x:f>A120+1</x:f>
        <x:v>111</x:v>
      </x:c>
      <x:c r="B121" s="40" t="n">
        <x:f>EDATE($B$8,A121-1)</x:f>
        <x:v>49580</x:v>
      </x:c>
      <x:c r="C121" s="36" t="n">
        <x:f>G120</x:f>
        <x:v>0</x:v>
      </x:c>
      <x:c r="D121" s="36" t="n">
        <x:f>IF(C121&lt;=0,0,MIN($B$7,C121+C121*$B$6/12))</x:f>
        <x:v>0</x:v>
      </x:c>
      <x:c r="E121" s="36" t="n">
        <x:f>IF(C121&lt;=0,0,C121*$B$6/12)</x:f>
        <x:v>0</x:v>
      </x:c>
      <x:c r="F121" s="36" t="n">
        <x:f>MAX(D121-E121,0)</x:f>
        <x:v>0</x:v>
      </x:c>
      <x:c r="G121" s="36" t="n">
        <x:f>MAX(C121-F121,0)</x:f>
        <x:v>0</x:v>
      </x:c>
      <x:c r="H121" s="118" t="n">
        <x:f>H120+E121</x:f>
        <x:v>1263.8965172392054</x:v>
      </x:c>
    </x:row>
    <x:row r="122">
      <x:c r="A122" s="54" t="n">
        <x:f>A121+1</x:f>
        <x:v>112</x:v>
      </x:c>
      <x:c r="B122" s="40" t="n">
        <x:f>EDATE($B$8,A122-1)</x:f>
        <x:v>49610</x:v>
      </x:c>
      <x:c r="C122" s="36" t="n">
        <x:f>G121</x:f>
        <x:v>0</x:v>
      </x:c>
      <x:c r="D122" s="36" t="n">
        <x:f>IF(C122&lt;=0,0,MIN($B$7,C122+C122*$B$6/12))</x:f>
        <x:v>0</x:v>
      </x:c>
      <x:c r="E122" s="36" t="n">
        <x:f>IF(C122&lt;=0,0,C122*$B$6/12)</x:f>
        <x:v>0</x:v>
      </x:c>
      <x:c r="F122" s="36" t="n">
        <x:f>MAX(D122-E122,0)</x:f>
        <x:v>0</x:v>
      </x:c>
      <x:c r="G122" s="36" t="n">
        <x:f>MAX(C122-F122,0)</x:f>
        <x:v>0</x:v>
      </x:c>
      <x:c r="H122" s="118" t="n">
        <x:f>H121+E122</x:f>
        <x:v>1263.8965172392054</x:v>
      </x:c>
    </x:row>
    <x:row r="123">
      <x:c r="A123" s="54" t="n">
        <x:f>A122+1</x:f>
        <x:v>113</x:v>
      </x:c>
      <x:c r="B123" s="40" t="n">
        <x:f>EDATE($B$8,A123-1)</x:f>
        <x:v>49641</x:v>
      </x:c>
      <x:c r="C123" s="36" t="n">
        <x:f>G122</x:f>
        <x:v>0</x:v>
      </x:c>
      <x:c r="D123" s="36" t="n">
        <x:f>IF(C123&lt;=0,0,MIN($B$7,C123+C123*$B$6/12))</x:f>
        <x:v>0</x:v>
      </x:c>
      <x:c r="E123" s="36" t="n">
        <x:f>IF(C123&lt;=0,0,C123*$B$6/12)</x:f>
        <x:v>0</x:v>
      </x:c>
      <x:c r="F123" s="36" t="n">
        <x:f>MAX(D123-E123,0)</x:f>
        <x:v>0</x:v>
      </x:c>
      <x:c r="G123" s="36" t="n">
        <x:f>MAX(C123-F123,0)</x:f>
        <x:v>0</x:v>
      </x:c>
      <x:c r="H123" s="118" t="n">
        <x:f>H122+E123</x:f>
        <x:v>1263.8965172392054</x:v>
      </x:c>
    </x:row>
    <x:row r="124">
      <x:c r="A124" s="54" t="n">
        <x:f>A123+1</x:f>
        <x:v>114</x:v>
      </x:c>
      <x:c r="B124" s="40" t="n">
        <x:f>EDATE($B$8,A124-1)</x:f>
        <x:v>49671</x:v>
      </x:c>
      <x:c r="C124" s="36" t="n">
        <x:f>G123</x:f>
        <x:v>0</x:v>
      </x:c>
      <x:c r="D124" s="36" t="n">
        <x:f>IF(C124&lt;=0,0,MIN($B$7,C124+C124*$B$6/12))</x:f>
        <x:v>0</x:v>
      </x:c>
      <x:c r="E124" s="36" t="n">
        <x:f>IF(C124&lt;=0,0,C124*$B$6/12)</x:f>
        <x:v>0</x:v>
      </x:c>
      <x:c r="F124" s="36" t="n">
        <x:f>MAX(D124-E124,0)</x:f>
        <x:v>0</x:v>
      </x:c>
      <x:c r="G124" s="36" t="n">
        <x:f>MAX(C124-F124,0)</x:f>
        <x:v>0</x:v>
      </x:c>
      <x:c r="H124" s="118" t="n">
        <x:f>H123+E124</x:f>
        <x:v>1263.8965172392054</x:v>
      </x:c>
    </x:row>
    <x:row r="125">
      <x:c r="A125" s="54" t="n">
        <x:f>A124+1</x:f>
        <x:v>115</x:v>
      </x:c>
      <x:c r="B125" s="40" t="n">
        <x:f>EDATE($B$8,A125-1)</x:f>
        <x:v>49702</x:v>
      </x:c>
      <x:c r="C125" s="36" t="n">
        <x:f>G124</x:f>
        <x:v>0</x:v>
      </x:c>
      <x:c r="D125" s="36" t="n">
        <x:f>IF(C125&lt;=0,0,MIN($B$7,C125+C125*$B$6/12))</x:f>
        <x:v>0</x:v>
      </x:c>
      <x:c r="E125" s="36" t="n">
        <x:f>IF(C125&lt;=0,0,C125*$B$6/12)</x:f>
        <x:v>0</x:v>
      </x:c>
      <x:c r="F125" s="36" t="n">
        <x:f>MAX(D125-E125,0)</x:f>
        <x:v>0</x:v>
      </x:c>
      <x:c r="G125" s="36" t="n">
        <x:f>MAX(C125-F125,0)</x:f>
        <x:v>0</x:v>
      </x:c>
      <x:c r="H125" s="118" t="n">
        <x:f>H124+E125</x:f>
        <x:v>1263.8965172392054</x:v>
      </x:c>
    </x:row>
    <x:row r="126">
      <x:c r="A126" s="54" t="n">
        <x:f>A125+1</x:f>
        <x:v>116</x:v>
      </x:c>
      <x:c r="B126" s="40" t="n">
        <x:f>EDATE($B$8,A126-1)</x:f>
        <x:v>49733</x:v>
      </x:c>
      <x:c r="C126" s="36" t="n">
        <x:f>G125</x:f>
        <x:v>0</x:v>
      </x:c>
      <x:c r="D126" s="36" t="n">
        <x:f>IF(C126&lt;=0,0,MIN($B$7,C126+C126*$B$6/12))</x:f>
        <x:v>0</x:v>
      </x:c>
      <x:c r="E126" s="36" t="n">
        <x:f>IF(C126&lt;=0,0,C126*$B$6/12)</x:f>
        <x:v>0</x:v>
      </x:c>
      <x:c r="F126" s="36" t="n">
        <x:f>MAX(D126-E126,0)</x:f>
        <x:v>0</x:v>
      </x:c>
      <x:c r="G126" s="36" t="n">
        <x:f>MAX(C126-F126,0)</x:f>
        <x:v>0</x:v>
      </x:c>
      <x:c r="H126" s="118" t="n">
        <x:f>H125+E126</x:f>
        <x:v>1263.8965172392054</x:v>
      </x:c>
    </x:row>
    <x:row r="127">
      <x:c r="A127" s="54" t="n">
        <x:f>A126+1</x:f>
        <x:v>117</x:v>
      </x:c>
      <x:c r="B127" s="40" t="n">
        <x:f>EDATE($B$8,A127-1)</x:f>
        <x:v>49762</x:v>
      </x:c>
      <x:c r="C127" s="36" t="n">
        <x:f>G126</x:f>
        <x:v>0</x:v>
      </x:c>
      <x:c r="D127" s="36" t="n">
        <x:f>IF(C127&lt;=0,0,MIN($B$7,C127+C127*$B$6/12))</x:f>
        <x:v>0</x:v>
      </x:c>
      <x:c r="E127" s="36" t="n">
        <x:f>IF(C127&lt;=0,0,C127*$B$6/12)</x:f>
        <x:v>0</x:v>
      </x:c>
      <x:c r="F127" s="36" t="n">
        <x:f>MAX(D127-E127,0)</x:f>
        <x:v>0</x:v>
      </x:c>
      <x:c r="G127" s="36" t="n">
        <x:f>MAX(C127-F127,0)</x:f>
        <x:v>0</x:v>
      </x:c>
      <x:c r="H127" s="118" t="n">
        <x:f>H126+E127</x:f>
        <x:v>1263.8965172392054</x:v>
      </x:c>
    </x:row>
    <x:row r="128">
      <x:c r="A128" s="54" t="n">
        <x:f>A127+1</x:f>
        <x:v>118</x:v>
      </x:c>
      <x:c r="B128" s="40" t="n">
        <x:f>EDATE($B$8,A128-1)</x:f>
        <x:v>49793</x:v>
      </x:c>
      <x:c r="C128" s="36" t="n">
        <x:f>G127</x:f>
        <x:v>0</x:v>
      </x:c>
      <x:c r="D128" s="36" t="n">
        <x:f>IF(C128&lt;=0,0,MIN($B$7,C128+C128*$B$6/12))</x:f>
        <x:v>0</x:v>
      </x:c>
      <x:c r="E128" s="36" t="n">
        <x:f>IF(C128&lt;=0,0,C128*$B$6/12)</x:f>
        <x:v>0</x:v>
      </x:c>
      <x:c r="F128" s="36" t="n">
        <x:f>MAX(D128-E128,0)</x:f>
        <x:v>0</x:v>
      </x:c>
      <x:c r="G128" s="36" t="n">
        <x:f>MAX(C128-F128,0)</x:f>
        <x:v>0</x:v>
      </x:c>
      <x:c r="H128" s="118" t="n">
        <x:f>H127+E128</x:f>
        <x:v>1263.8965172392054</x:v>
      </x:c>
    </x:row>
    <x:row r="129">
      <x:c r="A129" s="54" t="n">
        <x:f>A128+1</x:f>
        <x:v>119</x:v>
      </x:c>
      <x:c r="B129" s="40" t="n">
        <x:f>EDATE($B$8,A129-1)</x:f>
        <x:v>49823</x:v>
      </x:c>
      <x:c r="C129" s="36" t="n">
        <x:f>G128</x:f>
        <x:v>0</x:v>
      </x:c>
      <x:c r="D129" s="36" t="n">
        <x:f>IF(C129&lt;=0,0,MIN($B$7,C129+C129*$B$6/12))</x:f>
        <x:v>0</x:v>
      </x:c>
      <x:c r="E129" s="36" t="n">
        <x:f>IF(C129&lt;=0,0,C129*$B$6/12)</x:f>
        <x:v>0</x:v>
      </x:c>
      <x:c r="F129" s="36" t="n">
        <x:f>MAX(D129-E129,0)</x:f>
        <x:v>0</x:v>
      </x:c>
      <x:c r="G129" s="36" t="n">
        <x:f>MAX(C129-F129,0)</x:f>
        <x:v>0</x:v>
      </x:c>
      <x:c r="H129" s="118" t="n">
        <x:f>H128+E129</x:f>
        <x:v>1263.8965172392054</x:v>
      </x:c>
    </x:row>
    <x:row r="130">
      <x:c r="A130" s="120" t="n">
        <x:f>A129+1</x:f>
        <x:v>120</x:v>
      </x:c>
      <x:c r="B130" s="160" t="n">
        <x:f>EDATE($B$8,A130-1)</x:f>
        <x:v>49854</x:v>
      </x:c>
      <x:c r="C130" s="123" t="n">
        <x:f>G129</x:f>
        <x:v>0</x:v>
      </x:c>
      <x:c r="D130" s="123" t="n">
        <x:f>IF(C130&lt;=0,0,MIN($B$7,C130+C130*$B$6/12))</x:f>
        <x:v>0</x:v>
      </x:c>
      <x:c r="E130" s="123" t="n">
        <x:f>IF(C130&lt;=0,0,C130*$B$6/12)</x:f>
        <x:v>0</x:v>
      </x:c>
      <x:c r="F130" s="123" t="n">
        <x:f>MAX(D130-E130,0)</x:f>
        <x:v>0</x:v>
      </x:c>
      <x:c r="G130" s="123" t="n">
        <x:f>MAX(C130-F130,0)</x:f>
        <x:v>0</x:v>
      </x:c>
      <x:c r="H130" s="124" t="n">
        <x:f>H129+E130</x:f>
        <x:v>1263.8965172392054</x:v>
      </x:c>
    </x:row>
  </x:sheetData>
  <x:mergeCells>
    <x:mergeCell ref="A1:H2"/>
    <x:mergeCell ref="B4:D4"/>
    <x:mergeCell ref="B5:D5"/>
    <x:mergeCell ref="B6:D6"/>
    <x:mergeCell ref="B7:D7"/>
    <x:mergeCell ref="B8:D8"/>
  </x:mergeCells>
  <x:conditionalFormatting sqref="G11:G130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{2F9A923F-DB47-1C51-647A-B6D1E32E5F74}</x14:id>
        </x:ext>
      </x:extLst>
    </x:cfRule>
  </x:conditionalFormatting>
  <x:dataValidations count="1">
    <x:dataValidation type="list" sqref="B4:D4">
      <x:formula1>'Debt List'!$A$6:$A$15</x:formula1>
    </x:dataValidation>
  </x:dataValidations>
  <x:pageMargins left="0.7" right="0.7" top="0.75" bottom="0.75" header="0.3" footer="0.3"/>
  <x:drawing xmlns:r="http://schemas.openxmlformats.org/officeDocument/2006/relationships" r:id="R2ca6c57210e74d0a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2F9A923F-DB47-1C51-647A-B6D1E32E5F74}">
            <x14:dataBar gradient="1">
              <x14:cfvo type="min"/>
              <x14:cfvo type="max"/>
              <x14:fillColor rgb="FFA02B93"/>
            </x14:dataBar>
          </x14:cfRule>
          <xm:sqref>G11:G130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151" t="str">
        <x:v>How to Use the Debt Payoff Calculator</x:v>
      </x:c>
      <x:c r="B1" s="151"/>
      <x:c r="C1" s="151"/>
      <x:c r="D1" s="151"/>
      <x:c r="E1" s="151"/>
      <x:c r="F1" s="151"/>
    </x:row>
    <x:row r="2">
      <x:c r="A2" s="151"/>
      <x:c r="B2" s="151"/>
      <x:c r="C2" s="151"/>
      <x:c r="D2" s="151"/>
      <x:c r="E2" s="151"/>
      <x:c r="F2" s="151"/>
    </x:row>
    <x:row r="4">
      <x:c r="A4" s="231" t="str">
        <x:v>Step</x:v>
      </x:c>
      <x:c r="B4" s="231" t="str">
        <x:v>What to Do</x:v>
      </x:c>
      <x:c r="C4" s="231" t="str">
        <x:v>Why It Matters</x:v>
      </x:c>
      <x:c r="D4" s="231" t="str"/>
      <x:c r="E4" s="231" t="str"/>
      <x:c r="F4" s="231" t="str"/>
    </x:row>
    <x:row r="5">
      <x:c r="A5" s="232" t="str">
        <x:v>1</x:v>
      </x:c>
      <x:c r="B5" s="232" t="str">
        <x:v>List every debt.</x:v>
      </x:c>
      <x:c r="C5" s="232" t="str">
        <x:v>Include the current balance, APR, minimum payment, and any planned extra payment.</x:v>
      </x:c>
      <x:c r="D5" s="232" t="str"/>
      <x:c r="E5" s="232" t="str"/>
      <x:c r="F5" s="232" t="str"/>
    </x:row>
    <x:row r="6">
      <x:c r="A6" s="232" t="str">
        <x:v>2</x:v>
      </x:c>
      <x:c r="B6" s="232" t="str">
        <x:v>Confirm payment accuracy.</x:v>
      </x:c>
      <x:c r="C6" s="232" t="str">
        <x:v>Use the latest account statement and verify whether fees or promotional rates apply.</x:v>
      </x:c>
      <x:c r="D6" s="232" t="str"/>
      <x:c r="E6" s="232" t="str"/>
      <x:c r="F6" s="232" t="str"/>
    </x:row>
    <x:row r="7">
      <x:c r="A7" s="232" t="str">
        <x:v>3</x:v>
      </x:c>
      <x:c r="B7" s="232" t="str">
        <x:v>Review both rankings.</x:v>
      </x:c>
      <x:c r="C7" s="232" t="str">
        <x:v>Snowball prioritizes smaller balances; Avalanche prioritizes higher APRs.</x:v>
      </x:c>
      <x:c r="D7" s="232" t="str"/>
      <x:c r="E7" s="232" t="str"/>
      <x:c r="F7" s="232" t="str"/>
    </x:row>
    <x:row r="8">
      <x:c r="A8" s="232" t="str">
        <x:v>4</x:v>
      </x:c>
      <x:c r="B8" s="232" t="str">
        <x:v>Choose an extra-payment focus.</x:v>
      </x:c>
      <x:c r="C8" s="232" t="str">
        <x:v>Continue minimum payments on all debts and direct extra money to the priority debt.</x:v>
      </x:c>
      <x:c r="D8" s="232" t="str"/>
      <x:c r="E8" s="232" t="str"/>
      <x:c r="F8" s="232" t="str"/>
    </x:row>
    <x:row r="9">
      <x:c r="A9" s="232" t="str">
        <x:v>5</x:v>
      </x:c>
      <x:c r="B9" s="232" t="str">
        <x:v>Review the impact calculator.</x:v>
      </x:c>
      <x:c r="C9" s="232" t="str">
        <x:v>Compare payoff time and estimated interest with and without an extra payment.</x:v>
      </x:c>
      <x:c r="D9" s="232" t="str"/>
      <x:c r="E9" s="232" t="str"/>
      <x:c r="F9" s="232" t="str"/>
    </x:row>
    <x:row r="10">
      <x:c r="A10" s="232" t="str">
        <x:v>6</x:v>
      </x:c>
      <x:c r="B10" s="232" t="str">
        <x:v>Use the payment schedule.</x:v>
      </x:c>
      <x:c r="C10" s="232" t="str">
        <x:v>See how principal and interest may change each month for one selected debt.</x:v>
      </x:c>
      <x:c r="D10" s="232" t="str"/>
      <x:c r="E10" s="232" t="str"/>
      <x:c r="F10" s="232" t="str"/>
    </x:row>
    <x:row r="11">
      <x:c r="A11" s="232" t="str">
        <x:v>7</x:v>
      </x:c>
      <x:c r="B11" s="232" t="str">
        <x:v>Update after each payoff.</x:v>
      </x:c>
      <x:c r="C11" s="232" t="str">
        <x:v>Move the completed debt payment to the next priority to create the full payoff cascade.</x:v>
      </x:c>
      <x:c r="D11" s="232" t="str"/>
      <x:c r="E11" s="232" t="str"/>
      <x:c r="F11" s="232" t="str"/>
    </x:row>
    <x:row r="12">
      <x:c r="A12" s="179"/>
      <x:c r="B12" s="179"/>
      <x:c r="C12" s="179"/>
      <x:c r="D12" s="179"/>
      <x:c r="E12" s="179"/>
      <x:c r="F12" s="179"/>
    </x:row>
    <x:row r="13">
      <x:c r="A13" s="233" t="str">
        <x:v>Safety and Accuracy Notes</x:v>
      </x:c>
      <x:c r="B13" s="233"/>
      <x:c r="C13" s="233"/>
      <x:c r="D13" s="233"/>
      <x:c r="E13" s="233"/>
      <x:c r="F13" s="233"/>
    </x:row>
    <x:row r="14">
      <x:c r="A14" s="234" t="str">
        <x:v>• Continue all required minimum payments while using either payoff strategy.</x:v>
      </x:c>
      <x:c r="B14" s="234"/>
      <x:c r="C14" s="234"/>
      <x:c r="D14" s="234"/>
      <x:c r="E14" s="234"/>
      <x:c r="F14" s="234"/>
    </x:row>
    <x:row r="15">
      <x:c r="A15" s="234" t="str">
        <x:v>• Check for prepayment penalties, deferred-interest terms, variable APRs, and fees.</x:v>
      </x:c>
      <x:c r="B15" s="234"/>
      <x:c r="C15" s="234"/>
      <x:c r="D15" s="234"/>
      <x:c r="E15" s="234"/>
      <x:c r="F15" s="234"/>
    </x:row>
    <x:row r="16">
      <x:c r="A16" s="234" t="str">
        <x:v>• A payment that does not cover monthly interest will not reduce the debt.</x:v>
      </x:c>
      <x:c r="B16" s="234"/>
      <x:c r="C16" s="234"/>
      <x:c r="D16" s="234"/>
      <x:c r="E16" s="234"/>
      <x:c r="F16" s="234"/>
    </x:row>
    <x:row r="17">
      <x:c r="A17" s="234" t="str">
        <x:v>• Keep an appropriate emergency reserve so an unexpected expense does not create new debt.</x:v>
      </x:c>
      <x:c r="B17" s="234"/>
      <x:c r="C17" s="234"/>
      <x:c r="D17" s="234"/>
      <x:c r="E17" s="234"/>
      <x:c r="F17" s="234"/>
    </x:row>
    <x:row r="18">
      <x:c r="A18" s="234" t="str">
        <x:v>• Estimates may differ from lender statements because of daily interest, compounding, fees, and payment timing.</x:v>
      </x:c>
      <x:c r="B18" s="234"/>
      <x:c r="C18" s="234"/>
      <x:c r="D18" s="234"/>
      <x:c r="E18" s="234"/>
      <x:c r="F18" s="234"/>
    </x:row>
  </x:sheetData>
  <x:mergeCells>
    <x:mergeCell ref="A1:F2"/>
    <x:mergeCell ref="B4:C4"/>
    <x:mergeCell ref="D4:F4"/>
    <x:mergeCell ref="B5:C5"/>
    <x:mergeCell ref="D5:F5"/>
    <x:mergeCell ref="B6:C6"/>
    <x:mergeCell ref="D6:F6"/>
    <x:mergeCell ref="B7:C7"/>
    <x:mergeCell ref="D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