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d.docs.live.net/1631004e921958c7/Documentos/Sites/Verestly/TOOLS/MONEY BASICS/"/>
    </mc:Choice>
  </mc:AlternateContent>
  <xr:revisionPtr revIDLastSave="0" documentId="11_09146F6FB51098C3E9DE5A729960B7F60A2B2B7A" xr6:coauthVersionLast="47" xr6:coauthVersionMax="47" xr10:uidLastSave="{00000000-0000-0000-0000-000000000000}"/>
  <bookViews>
    <workbookView xWindow="-110" yWindow="-110" windowWidth="38620" windowHeight="21100" xr2:uid="{00000000-000D-0000-FFFF-FFFF00000000}"/>
  </bookViews>
  <sheets>
    <sheet name="Goal Prioritizer" sheetId="1" r:id="rId1"/>
    <sheet name="Priority Action Plan" sheetId="2" r:id="rId2"/>
    <sheet name="Decision Matrix" sheetId="3" r:id="rId3"/>
    <sheet name="How to Use" sheetId="4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26" i="1" l="1"/>
  <c r="C26" i="1"/>
  <c r="M9" i="1" s="1"/>
  <c r="R24" i="1"/>
  <c r="Q24" i="1"/>
  <c r="N24" i="1"/>
  <c r="O24" i="1" s="1"/>
  <c r="P24" i="1" s="1"/>
  <c r="M24" i="1"/>
  <c r="E24" i="1"/>
  <c r="R23" i="1"/>
  <c r="Q23" i="1"/>
  <c r="N23" i="1"/>
  <c r="O23" i="1" s="1"/>
  <c r="P23" i="1" s="1"/>
  <c r="M23" i="1"/>
  <c r="F23" i="1"/>
  <c r="E23" i="1"/>
  <c r="M22" i="1"/>
  <c r="E22" i="1"/>
  <c r="R22" i="1" s="1"/>
  <c r="M21" i="1"/>
  <c r="E21" i="1"/>
  <c r="R21" i="1" s="1"/>
  <c r="M20" i="1"/>
  <c r="F20" i="1"/>
  <c r="E20" i="1"/>
  <c r="R20" i="1" s="1"/>
  <c r="M19" i="1"/>
  <c r="E19" i="1"/>
  <c r="R19" i="1" s="1"/>
  <c r="M18" i="1"/>
  <c r="E18" i="1"/>
  <c r="R18" i="1" s="1"/>
  <c r="M17" i="1"/>
  <c r="E17" i="1"/>
  <c r="R17" i="1" s="1"/>
  <c r="M16" i="1"/>
  <c r="E16" i="1"/>
  <c r="R16" i="1" s="1"/>
  <c r="M15" i="1"/>
  <c r="F15" i="1"/>
  <c r="E15" i="1"/>
  <c r="R15" i="1" s="1"/>
  <c r="P10" i="1"/>
  <c r="M8" i="1"/>
  <c r="J8" i="1"/>
  <c r="G8" i="1"/>
  <c r="B8" i="1"/>
  <c r="J10" i="1" s="1"/>
  <c r="P7" i="1"/>
  <c r="M7" i="1"/>
  <c r="F21" i="1" l="1"/>
  <c r="N21" i="1" s="1"/>
  <c r="F16" i="1"/>
  <c r="N16" i="1" s="1"/>
  <c r="F19" i="1"/>
  <c r="N19" i="1"/>
  <c r="F22" i="1"/>
  <c r="N22" i="1" s="1"/>
  <c r="O22" i="1" s="1"/>
  <c r="Q22" i="1" s="1"/>
  <c r="N20" i="1"/>
  <c r="O20" i="1" s="1"/>
  <c r="P20" i="1" s="1"/>
  <c r="N15" i="1"/>
  <c r="F18" i="1"/>
  <c r="N18" i="1" s="1"/>
  <c r="F17" i="1"/>
  <c r="N17" i="1" s="1"/>
  <c r="F24" i="1"/>
  <c r="E26" i="1"/>
  <c r="M26" i="1"/>
  <c r="Q20" i="1"/>
  <c r="N26" i="1" l="1"/>
  <c r="O16" i="1"/>
  <c r="Q16" i="1" s="1"/>
  <c r="J7" i="1"/>
  <c r="G7" i="1"/>
  <c r="O18" i="1"/>
  <c r="Q18" i="1" s="1"/>
  <c r="O17" i="1"/>
  <c r="Q17" i="1" s="1"/>
  <c r="O21" i="1"/>
  <c r="Q21" i="1" s="1"/>
  <c r="O19" i="1"/>
  <c r="Q19" i="1" s="1"/>
  <c r="O15" i="1"/>
  <c r="B6" i="2"/>
  <c r="B8" i="2"/>
  <c r="B9" i="2"/>
  <c r="P15" i="1"/>
  <c r="Q15" i="1"/>
  <c r="P16" i="1"/>
  <c r="B12" i="2" l="1"/>
  <c r="M10" i="1"/>
  <c r="B7" i="2"/>
  <c r="B10" i="2"/>
  <c r="B14" i="2"/>
  <c r="B11" i="2"/>
  <c r="P21" i="1"/>
  <c r="E11" i="2" s="1"/>
  <c r="B13" i="2"/>
  <c r="D13" i="2" s="1"/>
  <c r="P22" i="1"/>
  <c r="B15" i="2"/>
  <c r="P18" i="1"/>
  <c r="P19" i="1"/>
  <c r="E10" i="2" s="1"/>
  <c r="P17" i="1"/>
  <c r="E9" i="2" s="1"/>
  <c r="G8" i="2"/>
  <c r="F8" i="2"/>
  <c r="E8" i="2"/>
  <c r="D8" i="2"/>
  <c r="C8" i="2"/>
  <c r="D9" i="2"/>
  <c r="C9" i="2"/>
  <c r="G9" i="2"/>
  <c r="F9" i="2"/>
  <c r="C6" i="2"/>
  <c r="E6" i="2"/>
  <c r="G6" i="2"/>
  <c r="D6" i="2"/>
  <c r="F6" i="2"/>
  <c r="G9" i="1"/>
  <c r="J9" i="1"/>
  <c r="G10" i="1"/>
  <c r="G12" i="2"/>
  <c r="F12" i="2"/>
  <c r="E12" i="2"/>
  <c r="D12" i="2"/>
  <c r="C12" i="2"/>
  <c r="E7" i="2"/>
  <c r="D7" i="2"/>
  <c r="C7" i="2"/>
  <c r="G7" i="2"/>
  <c r="F7" i="2"/>
  <c r="C10" i="2"/>
  <c r="F10" i="2"/>
  <c r="G10" i="2"/>
  <c r="D10" i="2"/>
  <c r="D11" i="2"/>
  <c r="G11" i="2"/>
  <c r="C11" i="2"/>
  <c r="F11" i="2"/>
  <c r="C14" i="2"/>
  <c r="D14" i="2"/>
  <c r="G14" i="2"/>
  <c r="F14" i="2"/>
  <c r="E14" i="2"/>
  <c r="E15" i="2"/>
  <c r="D15" i="2"/>
  <c r="G15" i="2"/>
  <c r="C15" i="2"/>
  <c r="F15" i="2"/>
  <c r="F13" i="2" l="1"/>
  <c r="P26" i="1"/>
  <c r="C13" i="2"/>
  <c r="E13" i="2"/>
  <c r="E17" i="2" s="1"/>
  <c r="G13" i="2"/>
  <c r="D17" i="2"/>
  <c r="P8" i="1"/>
  <c r="P9" i="1"/>
</calcChain>
</file>

<file path=xl/sharedStrings.xml><?xml version="1.0" encoding="utf-8"?>
<sst xmlns="http://schemas.openxmlformats.org/spreadsheetml/2006/main" count="275" uniqueCount="180">
  <si>
    <t>Financial Goal Prioritizer</t>
  </si>
  <si>
    <t>Compare financial goals using urgency, consequences, essential protection, interest cost, deadlines, and flexibility.</t>
  </si>
  <si>
    <t>PRIORITIZATION SETTINGS</t>
  </si>
  <si>
    <t>PRIORITY SUMMARY</t>
  </si>
  <si>
    <t>Input</t>
  </si>
  <si>
    <t>Value</t>
  </si>
  <si>
    <t>Notes</t>
  </si>
  <si>
    <t>Metric</t>
  </si>
  <si>
    <t>Result</t>
  </si>
  <si>
    <t>Available Monthly Amount</t>
  </si>
  <si>
    <t>Amount available to distribute across goals.</t>
  </si>
  <si>
    <t>Highest-Priority Goal</t>
  </si>
  <si>
    <t>Highest Priority Score</t>
  </si>
  <si>
    <t>Urgent Goals</t>
  </si>
  <si>
    <t>Monthly Amount Available</t>
  </si>
  <si>
    <t>Review Date</t>
  </si>
  <si>
    <t>Date used to evaluate deadlines.</t>
  </si>
  <si>
    <t>Essential Protection Goals</t>
  </si>
  <si>
    <t>High-Cost Debt Goals</t>
  </si>
  <si>
    <t>Fixed-Deadline Goals</t>
  </si>
  <si>
    <t>Monthly Amount Assigned</t>
  </si>
  <si>
    <t>Urgent Deadline Window</t>
  </si>
  <si>
    <t>Goals due within this many days receive extra weight.</t>
  </si>
  <si>
    <t>Goals Fully Funded</t>
  </si>
  <si>
    <t>Goals Requiring Attention</t>
  </si>
  <si>
    <t>Average Progress</t>
  </si>
  <si>
    <t>Unassigned Monthly Amount</t>
  </si>
  <si>
    <t>High Interest Threshold</t>
  </si>
  <si>
    <t>Debt at or above this rate receives extra weight.</t>
  </si>
  <si>
    <t>Overall Status</t>
  </si>
  <si>
    <t>Next Deadline</t>
  </si>
  <si>
    <t>Top Recommended Action</t>
  </si>
  <si>
    <t>Goal Count</t>
  </si>
  <si>
    <t>Starter Emergency Fund Target</t>
  </si>
  <si>
    <t>Educational planning milestone; adjust to your needs.</t>
  </si>
  <si>
    <t>YOUR FINANCIAL GOALS</t>
  </si>
  <si>
    <t>Goal</t>
  </si>
  <si>
    <t>Goal Type</t>
  </si>
  <si>
    <t>Target Amount</t>
  </si>
  <si>
    <t>Current Amount</t>
  </si>
  <si>
    <t>Amount Needed</t>
  </si>
  <si>
    <t>Target Date</t>
  </si>
  <si>
    <t>Urgent?</t>
  </si>
  <si>
    <t>Legal / Financial Consequence?</t>
  </si>
  <si>
    <t>Protects Housing, Health, or Employment?</t>
  </si>
  <si>
    <t>High Interest?</t>
  </si>
  <si>
    <t>Fixed Deadline?</t>
  </si>
  <si>
    <t>Can Be Postponed?</t>
  </si>
  <si>
    <t>Base Score</t>
  </si>
  <si>
    <t>Priority Score</t>
  </si>
  <si>
    <t>Suggested Order</t>
  </si>
  <si>
    <t>Suggested Monthly Amount</t>
  </si>
  <si>
    <t>Status</t>
  </si>
  <si>
    <t>Recommended Next Step</t>
  </si>
  <si>
    <t>Past-Due Rent</t>
  </si>
  <si>
    <t>Overdue Obligation</t>
  </si>
  <si>
    <t>Yes</t>
  </si>
  <si>
    <t>No</t>
  </si>
  <si>
    <t>Starter Emergency Fund</t>
  </si>
  <si>
    <t>Emergency Savings</t>
  </si>
  <si>
    <t>Credit Card Payoff</t>
  </si>
  <si>
    <t>High-Cost Debt</t>
  </si>
  <si>
    <t>Car Insurance Renewal</t>
  </si>
  <si>
    <t>Predictable Expense</t>
  </si>
  <si>
    <t>Medical Deductible Fund</t>
  </si>
  <si>
    <t>Essential Protection</t>
  </si>
  <si>
    <t>Retirement Contribution</t>
  </si>
  <si>
    <t>Long-Term Goal</t>
  </si>
  <si>
    <t>Vacation</t>
  </si>
  <si>
    <t>Optional Goal</t>
  </si>
  <si>
    <t>Home Down Payment</t>
  </si>
  <si>
    <t>Other Goal 1</t>
  </si>
  <si>
    <t>Other</t>
  </si>
  <si>
    <t>Other Goal 2</t>
  </si>
  <si>
    <t>TOTAL</t>
  </si>
  <si>
    <t>This prioritizer is an educational decision-support tool. It does not replace legal, tax, credit, insurance, investment, or financial advice. Urgent housing, utility, health, safety, employment, court, tax, or secured-debt consequences may require individualized guidance. Continue required payments and verify deadlines before redirecting money.</t>
  </si>
  <si>
    <t>Financial Priority Action Plan</t>
  </si>
  <si>
    <t>Turn the ranking into a practical sequence of monthly actions.</t>
  </si>
  <si>
    <t>Priority</t>
  </si>
  <si>
    <t>Recommended Action</t>
  </si>
  <si>
    <t>Completion Date</t>
  </si>
  <si>
    <t>Not Started</t>
  </si>
  <si>
    <t>Financial Goal Decision Matrix</t>
  </si>
  <si>
    <t>Understand how each decision factor affects the suggested priority order.</t>
  </si>
  <si>
    <t>Criterion</t>
  </si>
  <si>
    <t>Question</t>
  </si>
  <si>
    <t>Yes Score</t>
  </si>
  <si>
    <t>No Score</t>
  </si>
  <si>
    <t>Why It Matters</t>
  </si>
  <si>
    <t>Examples</t>
  </si>
  <si>
    <t>Use Carefully</t>
  </si>
  <si>
    <t>Urgency</t>
  </si>
  <si>
    <t>Does this require attention soon?</t>
  </si>
  <si>
    <t>Near-term risks may worsen quickly.</t>
  </si>
  <si>
    <t>Past-due bill, service interruption</t>
  </si>
  <si>
    <t>Urgent does not always mean most expensive.</t>
  </si>
  <si>
    <t>Legal / Financial Consequence</t>
  </si>
  <si>
    <t>Could delay create penalties, collection, repossession, or legal risk?</t>
  </si>
  <si>
    <t>Consequences may exceed ordinary opportunity costs.</t>
  </si>
  <si>
    <t>Tax notice, secured debt, court deadline</t>
  </si>
  <si>
    <t>Confirm the actual consequence and date.</t>
  </si>
  <si>
    <t>Does this protect housing, health, safety, transportation, or employment?</t>
  </si>
  <si>
    <t>Essential stability often comes before optional goals.</t>
  </si>
  <si>
    <t>Rent, medication, work vehicle</t>
  </si>
  <si>
    <t>Circumstances vary by household.</t>
  </si>
  <si>
    <t>High Interest</t>
  </si>
  <si>
    <t>Is the debt expensive relative to alternatives?</t>
  </si>
  <si>
    <t>High rates increase cost over time.</t>
  </si>
  <si>
    <t>Credit card debt</t>
  </si>
  <si>
    <t>Continue required payments on all debts.</t>
  </si>
  <si>
    <t>Fixed Deadline</t>
  </si>
  <si>
    <t>Is there a firm due date?</t>
  </si>
  <si>
    <t>A fixed date limits flexibility.</t>
  </si>
  <si>
    <t>Insurance renewal, tuition</t>
  </si>
  <si>
    <t>Distinguish true deadlines from preferences.</t>
  </si>
  <si>
    <t>Can Be Postponed</t>
  </si>
  <si>
    <t>Can the goal safely wait?</t>
  </si>
  <si>
    <t>Less flexible goals receive additional weight.</t>
  </si>
  <si>
    <t>Essential repair versus vacation</t>
  </si>
  <si>
    <t>Postponement may still have tradeoffs.</t>
  </si>
  <si>
    <t>Is the goal already overdue?</t>
  </si>
  <si>
    <t>Past-due obligations may carry immediate consequences.</t>
  </si>
  <si>
    <t>Rent arrears, past-due auto loan</t>
  </si>
  <si>
    <t>Seek qualified help when consequences are serious.</t>
  </si>
  <si>
    <t>Does the goal build a starter reserve?</t>
  </si>
  <si>
    <t>Accessible cash can reduce repeated borrowing.</t>
  </si>
  <si>
    <t>Starter emergency fund</t>
  </si>
  <si>
    <t>The correct target depends on risks and expenses.</t>
  </si>
  <si>
    <t>High-Cost Debt Type</t>
  </si>
  <si>
    <t>Is the goal specifically high-cost debt repayment?</t>
  </si>
  <si>
    <t>Costly debt may compound rapidly.</t>
  </si>
  <si>
    <t>Credit card payoff</t>
  </si>
  <si>
    <t>Do not leave essential obligations unpaid.</t>
  </si>
  <si>
    <t>Deadline Bonus</t>
  </si>
  <si>
    <t>Is the due date inside the urgent window?</t>
  </si>
  <si>
    <t>Near deadlines receive added weight.</t>
  </si>
  <si>
    <t>Due within 90 days</t>
  </si>
  <si>
    <t>Adjust the window for your situation.</t>
  </si>
  <si>
    <t>How to Use the Financial Goal Prioritizer</t>
  </si>
  <si>
    <t>Step</t>
  </si>
  <si>
    <t>What to Do</t>
  </si>
  <si>
    <t>1</t>
  </si>
  <si>
    <t>List every meaningful financial goal.</t>
  </si>
  <si>
    <t>Include obligations, protection needs, debt, planned expenses, and optional goals.</t>
  </si>
  <si>
    <t>2</t>
  </si>
  <si>
    <t>Enter the target and current amounts.</t>
  </si>
  <si>
    <t>The calculator determines how much remains.</t>
  </si>
  <si>
    <t>3</t>
  </si>
  <si>
    <t>Answer the decision questions.</t>
  </si>
  <si>
    <t>Use actual consequences and deadlines rather than assumptions.</t>
  </si>
  <si>
    <t>4</t>
  </si>
  <si>
    <t>Review the priority score.</t>
  </si>
  <si>
    <t>Higher scores indicate stronger reasons for earlier attention.</t>
  </si>
  <si>
    <t>5</t>
  </si>
  <si>
    <t>Check the suggested order.</t>
  </si>
  <si>
    <t>The ranking creates a practical sequence rather than funding everything equally.</t>
  </si>
  <si>
    <t>6</t>
  </si>
  <si>
    <t>Review the monthly allocation.</t>
  </si>
  <si>
    <t>The available amount is assigned to the highest-ranked goals first.</t>
  </si>
  <si>
    <t>7</t>
  </si>
  <si>
    <t>Use the action plan.</t>
  </si>
  <si>
    <t>Track progress, status, completion dates, and notes.</t>
  </si>
  <si>
    <t>8</t>
  </si>
  <si>
    <t>Reassess after major changes.</t>
  </si>
  <si>
    <t>Income, deadlines, emergencies, balances, and consequences can change.</t>
  </si>
  <si>
    <t>Suggested Priority Framework</t>
  </si>
  <si>
    <t>Immediate essential risks</t>
  </si>
  <si>
    <t>Past-due obligations affecting housing, utilities, health, safety, transportation, or employment.</t>
  </si>
  <si>
    <t>Required obligations</t>
  </si>
  <si>
    <t>Payments or deadlines with meaningful legal, financial, or collateral consequences.</t>
  </si>
  <si>
    <t>Starter emergency reserve</t>
  </si>
  <si>
    <t>Accessible cash that reduces the risk of new debt after a small emergency.</t>
  </si>
  <si>
    <t>High-cost debt</t>
  </si>
  <si>
    <t>Debt with high interest or fees after urgent obligations are protected.</t>
  </si>
  <si>
    <t>Predictable upcoming expenses</t>
  </si>
  <si>
    <t>Sinking funds for insurance, taxes, maintenance, school, and other fixed deadlines.</t>
  </si>
  <si>
    <t>Long-term savings and investing</t>
  </si>
  <si>
    <t>Retirement and other long-term goals after near-term risks are addressed.</t>
  </si>
  <si>
    <t>Optional goals</t>
  </si>
  <si>
    <t>Travel, upgrades, and other goals that can usually be postponed.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</si>
</sst>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\$#,##0.00;[Red]\(\$#,##0.00\);\-"/>
    <numFmt numFmtId="165" formatCode="mmm\ d\,\ yyyy"/>
    <numFmt numFmtId="166" formatCode="0.0%"/>
  </numFmts>
  <fonts count="12" x14ac:knownFonts="1">
    <font>
      <sz val="11"/>
      <name val="Carlito"/>
    </font>
    <font>
      <b/>
      <sz val="22"/>
      <color rgb="FFFFFFFF"/>
      <name val="Carlito"/>
    </font>
    <font>
      <i/>
      <sz val="10"/>
      <color rgb="FF40534D"/>
      <name val="Carlito"/>
    </font>
    <font>
      <b/>
      <sz val="11"/>
      <color rgb="FFFFFFFF"/>
      <name val="Carlito"/>
    </font>
    <font>
      <b/>
      <sz val="11"/>
      <color rgb="FF123F35"/>
      <name val="Carlito"/>
    </font>
    <font>
      <sz val="11"/>
      <color rgb="FF0000FF"/>
      <name val="Carlito"/>
    </font>
    <font>
      <b/>
      <sz val="11"/>
      <color rgb="FF000000"/>
      <name val="Carlito"/>
    </font>
    <font>
      <i/>
      <sz val="9"/>
      <color rgb="FF40534D"/>
      <name val="Carlito"/>
    </font>
    <font>
      <b/>
      <sz val="20"/>
      <color rgb="FFFFFFFF"/>
      <name val="Carlito"/>
    </font>
    <font>
      <i/>
      <sz val="11"/>
      <color rgb="FF40534D"/>
      <name val="Carlito"/>
    </font>
    <font>
      <sz val="11"/>
      <color rgb="FF008000"/>
      <name val="Carlito"/>
    </font>
    <font>
      <sz val="11"/>
      <color rgb="FF40534D"/>
      <name val="Carlito"/>
    </font>
  </fonts>
  <fills count="8">
    <fill>
      <patternFill patternType="none"/>
    </fill>
    <fill>
      <patternFill patternType="gray125"/>
    </fill>
    <fill>
      <patternFill patternType="solid">
        <fgColor rgb="FF123F35"/>
      </patternFill>
    </fill>
    <fill>
      <patternFill patternType="solid">
        <fgColor rgb="FFDDEFE8"/>
      </patternFill>
    </fill>
    <fill>
      <patternFill patternType="solid">
        <fgColor rgb="FF0F766E"/>
      </patternFill>
    </fill>
    <fill>
      <patternFill patternType="solid">
        <fgColor rgb="FFEEF2EF"/>
      </patternFill>
    </fill>
    <fill>
      <patternFill patternType="solid">
        <fgColor rgb="FFFFF9D9"/>
      </patternFill>
    </fill>
    <fill>
      <patternFill patternType="solid">
        <fgColor rgb="FFF8FAF7"/>
      </patternFill>
    </fill>
  </fills>
  <borders count="13">
    <border>
      <left/>
      <right/>
      <top/>
      <bottom/>
      <diagonal/>
    </border>
    <border>
      <left/>
      <right/>
      <top style="thin">
        <color rgb="FFDDEFE8"/>
      </top>
      <bottom/>
      <diagonal/>
    </border>
    <border>
      <left style="hair">
        <color rgb="FFD7E0DC"/>
      </left>
      <right/>
      <top style="hair">
        <color rgb="FFD7E0DC"/>
      </top>
      <bottom/>
      <diagonal/>
    </border>
    <border>
      <left/>
      <right/>
      <top style="hair">
        <color rgb="FFD7E0DC"/>
      </top>
      <bottom/>
      <diagonal/>
    </border>
    <border>
      <left/>
      <right style="hair">
        <color rgb="FFD7E0DC"/>
      </right>
      <top style="hair">
        <color rgb="FFD7E0DC"/>
      </top>
      <bottom/>
      <diagonal/>
    </border>
    <border>
      <left style="hair">
        <color rgb="FFD7E0DC"/>
      </left>
      <right/>
      <top/>
      <bottom/>
      <diagonal/>
    </border>
    <border>
      <left/>
      <right style="hair">
        <color rgb="FFD7E0DC"/>
      </right>
      <top/>
      <bottom/>
      <diagonal/>
    </border>
    <border>
      <left style="hair">
        <color rgb="FFD7E0DC"/>
      </left>
      <right/>
      <top/>
      <bottom style="hair">
        <color rgb="FFD7E0DC"/>
      </bottom>
      <diagonal/>
    </border>
    <border>
      <left/>
      <right/>
      <top/>
      <bottom style="hair">
        <color rgb="FFD7E0DC"/>
      </bottom>
      <diagonal/>
    </border>
    <border>
      <left/>
      <right style="hair">
        <color rgb="FFD7E0DC"/>
      </right>
      <top/>
      <bottom style="hair">
        <color rgb="FFD7E0DC"/>
      </bottom>
      <diagonal/>
    </border>
    <border>
      <left style="hair">
        <color rgb="FFD7E0DC"/>
      </left>
      <right/>
      <top style="thin">
        <color rgb="FF123F35"/>
      </top>
      <bottom style="hair">
        <color rgb="FFD7E0DC"/>
      </bottom>
      <diagonal/>
    </border>
    <border>
      <left/>
      <right/>
      <top style="thin">
        <color rgb="FF123F35"/>
      </top>
      <bottom style="hair">
        <color rgb="FFD7E0DC"/>
      </bottom>
      <diagonal/>
    </border>
    <border>
      <left/>
      <right style="hair">
        <color rgb="FFD7E0DC"/>
      </right>
      <top style="thin">
        <color rgb="FF123F35"/>
      </top>
      <bottom style="hair">
        <color rgb="FFD7E0DC"/>
      </bottom>
      <diagonal/>
    </border>
  </borders>
  <cellStyleXfs count="1">
    <xf numFmtId="0" fontId="0" fillId="0" borderId="0"/>
  </cellStyleXfs>
  <cellXfs count="67">
    <xf numFmtId="0" fontId="0" fillId="0" borderId="0" xfId="0"/>
    <xf numFmtId="0" fontId="3" fillId="4" borderId="0" xfId="0" applyFont="1" applyFill="1"/>
    <xf numFmtId="0" fontId="4" fillId="5" borderId="0" xfId="0" applyFont="1" applyFill="1" applyAlignment="1">
      <alignment horizontal="center"/>
    </xf>
    <xf numFmtId="0" fontId="5" fillId="6" borderId="0" xfId="0" applyFont="1" applyFill="1"/>
    <xf numFmtId="164" fontId="5" fillId="6" borderId="0" xfId="0" applyNumberFormat="1" applyFont="1" applyFill="1"/>
    <xf numFmtId="165" fontId="5" fillId="6" borderId="0" xfId="0" applyNumberFormat="1" applyFont="1" applyFill="1"/>
    <xf numFmtId="1" fontId="5" fillId="6" borderId="0" xfId="0" applyNumberFormat="1" applyFont="1" applyFill="1"/>
    <xf numFmtId="166" fontId="5" fillId="6" borderId="0" xfId="0" applyNumberFormat="1" applyFont="1" applyFill="1"/>
    <xf numFmtId="0" fontId="4" fillId="5" borderId="0" xfId="0" applyFont="1" applyFill="1" applyAlignment="1">
      <alignment horizontal="center" wrapText="1"/>
    </xf>
    <xf numFmtId="0" fontId="4" fillId="5" borderId="0" xfId="0" applyFont="1" applyFill="1" applyAlignment="1">
      <alignment horizontal="center" vertical="center" wrapText="1"/>
    </xf>
    <xf numFmtId="164" fontId="0" fillId="0" borderId="0" xfId="0" applyNumberFormat="1"/>
    <xf numFmtId="0" fontId="4" fillId="5" borderId="5" xfId="0" applyFont="1" applyFill="1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164" fontId="5" fillId="6" borderId="8" xfId="0" applyNumberFormat="1" applyFont="1" applyFill="1" applyBorder="1"/>
    <xf numFmtId="0" fontId="0" fillId="0" borderId="8" xfId="0" applyBorder="1"/>
    <xf numFmtId="0" fontId="4" fillId="5" borderId="5" xfId="0" applyFont="1" applyFill="1" applyBorder="1" applyAlignment="1">
      <alignment horizontal="center" wrapText="1"/>
    </xf>
    <xf numFmtId="0" fontId="4" fillId="5" borderId="5" xfId="0" applyFont="1" applyFill="1" applyBorder="1" applyAlignment="1">
      <alignment horizontal="center" vertical="center" wrapText="1"/>
    </xf>
    <xf numFmtId="0" fontId="4" fillId="5" borderId="6" xfId="0" applyFont="1" applyFill="1" applyBorder="1" applyAlignment="1">
      <alignment horizontal="center" vertical="center" wrapText="1"/>
    </xf>
    <xf numFmtId="0" fontId="5" fillId="6" borderId="5" xfId="0" applyFont="1" applyFill="1" applyBorder="1"/>
    <xf numFmtId="0" fontId="5" fillId="6" borderId="6" xfId="0" applyFont="1" applyFill="1" applyBorder="1"/>
    <xf numFmtId="0" fontId="6" fillId="3" borderId="10" xfId="0" applyFont="1" applyFill="1" applyBorder="1"/>
    <xf numFmtId="0" fontId="6" fillId="3" borderId="11" xfId="0" applyFont="1" applyFill="1" applyBorder="1"/>
    <xf numFmtId="164" fontId="6" fillId="3" borderId="11" xfId="0" applyNumberFormat="1" applyFont="1" applyFill="1" applyBorder="1"/>
    <xf numFmtId="0" fontId="6" fillId="3" borderId="12" xfId="0" applyFont="1" applyFill="1" applyBorder="1"/>
    <xf numFmtId="0" fontId="10" fillId="0" borderId="0" xfId="0" applyFont="1"/>
    <xf numFmtId="164" fontId="10" fillId="0" borderId="0" xfId="0" applyNumberFormat="1" applyFont="1"/>
    <xf numFmtId="165" fontId="10" fillId="0" borderId="0" xfId="0" applyNumberFormat="1" applyFont="1"/>
    <xf numFmtId="0" fontId="3" fillId="4" borderId="2" xfId="0" applyFont="1" applyFill="1" applyBorder="1" applyAlignment="1">
      <alignment horizontal="center" wrapText="1"/>
    </xf>
    <xf numFmtId="0" fontId="3" fillId="4" borderId="3" xfId="0" applyFont="1" applyFill="1" applyBorder="1" applyAlignment="1">
      <alignment horizontal="center" wrapText="1"/>
    </xf>
    <xf numFmtId="0" fontId="3" fillId="4" borderId="4" xfId="0" applyFont="1" applyFill="1" applyBorder="1" applyAlignment="1">
      <alignment horizontal="center" wrapText="1"/>
    </xf>
    <xf numFmtId="0" fontId="0" fillId="0" borderId="0" xfId="0" applyAlignment="1">
      <alignment wrapText="1"/>
    </xf>
    <xf numFmtId="0" fontId="0" fillId="0" borderId="5" xfId="0" applyBorder="1" applyAlignment="1">
      <alignment wrapText="1"/>
    </xf>
    <xf numFmtId="0" fontId="5" fillId="6" borderId="6" xfId="0" applyFont="1" applyFill="1" applyBorder="1" applyAlignment="1">
      <alignment wrapText="1"/>
    </xf>
    <xf numFmtId="0" fontId="0" fillId="0" borderId="7" xfId="0" applyBorder="1" applyAlignment="1">
      <alignment wrapText="1"/>
    </xf>
    <xf numFmtId="0" fontId="0" fillId="0" borderId="8" xfId="0" applyBorder="1" applyAlignment="1">
      <alignment wrapText="1"/>
    </xf>
    <xf numFmtId="0" fontId="5" fillId="6" borderId="9" xfId="0" applyFont="1" applyFill="1" applyBorder="1" applyAlignment="1">
      <alignment wrapText="1"/>
    </xf>
    <xf numFmtId="0" fontId="11" fillId="7" borderId="0" xfId="0" applyFont="1" applyFill="1" applyAlignment="1">
      <alignment wrapText="1"/>
    </xf>
    <xf numFmtId="0" fontId="1" fillId="2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center" wrapText="1"/>
    </xf>
    <xf numFmtId="0" fontId="3" fillId="4" borderId="2" xfId="0" applyFont="1" applyFill="1" applyBorder="1"/>
    <xf numFmtId="0" fontId="3" fillId="4" borderId="3" xfId="0" applyFont="1" applyFill="1" applyBorder="1"/>
    <xf numFmtId="0" fontId="3" fillId="4" borderId="4" xfId="0" applyFont="1" applyFill="1" applyBorder="1"/>
    <xf numFmtId="0" fontId="4" fillId="5" borderId="0" xfId="0" applyFont="1" applyFill="1" applyAlignment="1">
      <alignment horizontal="center"/>
    </xf>
    <xf numFmtId="0" fontId="4" fillId="5" borderId="6" xfId="0" applyFont="1" applyFill="1" applyBorder="1" applyAlignment="1">
      <alignment horizontal="center"/>
    </xf>
    <xf numFmtId="0" fontId="0" fillId="0" borderId="0" xfId="0"/>
    <xf numFmtId="0" fontId="0" fillId="0" borderId="6" xfId="0" applyBorder="1"/>
    <xf numFmtId="0" fontId="0" fillId="0" borderId="8" xfId="0" applyBorder="1"/>
    <xf numFmtId="0" fontId="0" fillId="0" borderId="9" xfId="0" applyBorder="1"/>
    <xf numFmtId="0" fontId="4" fillId="5" borderId="0" xfId="0" applyFont="1" applyFill="1" applyAlignment="1">
      <alignment horizontal="center" wrapText="1"/>
    </xf>
    <xf numFmtId="0" fontId="4" fillId="5" borderId="6" xfId="0" applyFont="1" applyFill="1" applyBorder="1" applyAlignment="1">
      <alignment horizontal="center" wrapText="1"/>
    </xf>
    <xf numFmtId="164" fontId="0" fillId="0" borderId="0" xfId="0" applyNumberFormat="1"/>
    <xf numFmtId="164" fontId="0" fillId="0" borderId="6" xfId="0" applyNumberFormat="1" applyBorder="1"/>
    <xf numFmtId="166" fontId="0" fillId="0" borderId="0" xfId="0" applyNumberFormat="1"/>
    <xf numFmtId="165" fontId="0" fillId="0" borderId="8" xfId="0" applyNumberFormat="1" applyBorder="1"/>
    <xf numFmtId="0" fontId="3" fillId="2" borderId="2" xfId="0" applyFont="1" applyFill="1" applyBorder="1"/>
    <xf numFmtId="0" fontId="3" fillId="2" borderId="3" xfId="0" applyFont="1" applyFill="1" applyBorder="1"/>
    <xf numFmtId="0" fontId="3" fillId="2" borderId="4" xfId="0" applyFont="1" applyFill="1" applyBorder="1"/>
    <xf numFmtId="0" fontId="7" fillId="7" borderId="1" xfId="0" applyFont="1" applyFill="1" applyBorder="1" applyAlignment="1">
      <alignment vertical="center" wrapText="1"/>
    </xf>
    <xf numFmtId="0" fontId="7" fillId="7" borderId="0" xfId="0" applyFont="1" applyFill="1" applyAlignment="1">
      <alignment vertical="center" wrapText="1"/>
    </xf>
    <xf numFmtId="0" fontId="8" fillId="2" borderId="0" xfId="0" applyFont="1" applyFill="1" applyAlignment="1">
      <alignment horizontal="center" vertical="center"/>
    </xf>
    <xf numFmtId="0" fontId="9" fillId="3" borderId="0" xfId="0" applyFont="1" applyFill="1" applyAlignment="1">
      <alignment horizontal="center"/>
    </xf>
    <xf numFmtId="0" fontId="3" fillId="4" borderId="0" xfId="0" applyFont="1" applyFill="1"/>
    <xf numFmtId="0" fontId="0" fillId="0" borderId="0" xfId="0" applyAlignment="1">
      <alignment wrapText="1"/>
    </xf>
    <xf numFmtId="0" fontId="3" fillId="2" borderId="0" xfId="0" applyFont="1" applyFill="1"/>
    <xf numFmtId="0" fontId="11" fillId="7" borderId="0" xfId="0" applyFont="1" applyFill="1" applyAlignment="1">
      <alignment wrapText="1"/>
    </xf>
  </cellXfs>
  <cellStyles count="1">
    <cellStyle name="Normal" xfId="0" builtinId="0"/>
  </cellStyles>
  <dxfs count="7">
    <dxf>
      <font>
        <b/>
        <color rgb="FFB91C1C"/>
      </font>
      <fill>
        <patternFill patternType="solid">
          <bgColor rgb="FFFDE8E8"/>
        </patternFill>
      </fill>
    </dxf>
    <dxf>
      <font>
        <b/>
        <color rgb="FF166534"/>
      </font>
      <fill>
        <patternFill patternType="solid">
          <bgColor rgb="FFE7F6EC"/>
        </patternFill>
      </fill>
    </dxf>
    <dxf>
      <font>
        <b/>
        <color rgb="FF92400E"/>
      </font>
      <fill>
        <patternFill patternType="solid">
          <bgColor rgb="FFFFF4D6"/>
        </patternFill>
      </fill>
    </dxf>
    <dxf>
      <font>
        <b/>
        <color rgb="FFB91C1C"/>
      </font>
      <fill>
        <patternFill patternType="solid">
          <bgColor rgb="FFFDE8E8"/>
        </patternFill>
      </fill>
    </dxf>
    <dxf>
      <font>
        <b/>
        <color rgb="FF166534"/>
      </font>
      <fill>
        <patternFill patternType="solid">
          <bgColor rgb="FFE7F6EC"/>
        </patternFill>
      </fill>
    </dxf>
    <dxf>
      <font>
        <b/>
        <color rgb="FFB91C1C"/>
      </font>
      <fill>
        <patternFill patternType="solid">
          <bgColor rgb="FFFDE8E8"/>
        </patternFill>
      </fill>
    </dxf>
    <dxf>
      <font>
        <b/>
        <color rgb="FF166534"/>
      </font>
      <fill>
        <patternFill patternType="solid">
          <bgColor rgb="FFE7F6EC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c:style val="2"/>
  <c:chart>
    <c:title>
      <c:tx>
        <c:rich>
          <a:bodyPr/>
          <a:lstStyle/>
          <a:p>
            <a:r>
              <a:t>Priority Score by Goal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Goal Type</c:v>
          </c:tx>
          <c:invertIfNegative val="1"/>
          <c:cat>
            <c:strRef>
              <c:f>'Goal Prioritizer'!$A$15:$A$24</c:f>
              <c:strCache>
                <c:ptCount val="10"/>
                <c:pt idx="0">
                  <c:v>Past-Due Rent</c:v>
                </c:pt>
                <c:pt idx="1">
                  <c:v>Starter Emergency Fund</c:v>
                </c:pt>
                <c:pt idx="2">
                  <c:v>Credit Card Payoff</c:v>
                </c:pt>
                <c:pt idx="3">
                  <c:v>Car Insurance Renewal</c:v>
                </c:pt>
                <c:pt idx="4">
                  <c:v>Medical Deductible Fund</c:v>
                </c:pt>
                <c:pt idx="5">
                  <c:v>Retirement Contribution</c:v>
                </c:pt>
                <c:pt idx="6">
                  <c:v>Vacation</c:v>
                </c:pt>
                <c:pt idx="7">
                  <c:v>Home Down Payment</c:v>
                </c:pt>
                <c:pt idx="8">
                  <c:v>Other Goal 1</c:v>
                </c:pt>
                <c:pt idx="9">
                  <c:v>Other Goal 2</c:v>
                </c:pt>
              </c:strCache>
            </c:strRef>
          </c:cat>
          <c:val>
            <c:numRef>
              <c:f>'Goal Prioritizer'!$B$15:$B$24</c:f>
              <c:numCache>
                <c:formatCode>General</c:formatCode>
                <c:ptCount val="1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D22-4E80-A2B6-6E81EECF329D}"/>
            </c:ext>
          </c:extLst>
        </c:ser>
        <c:ser>
          <c:idx val="1"/>
          <c:order val="1"/>
          <c:tx>
            <c:v>Target Amount</c:v>
          </c:tx>
          <c:invertIfNegative val="1"/>
          <c:cat>
            <c:strRef>
              <c:f>'Goal Prioritizer'!$A$15:$A$24</c:f>
              <c:strCache>
                <c:ptCount val="10"/>
                <c:pt idx="0">
                  <c:v>Past-Due Rent</c:v>
                </c:pt>
                <c:pt idx="1">
                  <c:v>Starter Emergency Fund</c:v>
                </c:pt>
                <c:pt idx="2">
                  <c:v>Credit Card Payoff</c:v>
                </c:pt>
                <c:pt idx="3">
                  <c:v>Car Insurance Renewal</c:v>
                </c:pt>
                <c:pt idx="4">
                  <c:v>Medical Deductible Fund</c:v>
                </c:pt>
                <c:pt idx="5">
                  <c:v>Retirement Contribution</c:v>
                </c:pt>
                <c:pt idx="6">
                  <c:v>Vacation</c:v>
                </c:pt>
                <c:pt idx="7">
                  <c:v>Home Down Payment</c:v>
                </c:pt>
                <c:pt idx="8">
                  <c:v>Other Goal 1</c:v>
                </c:pt>
                <c:pt idx="9">
                  <c:v>Other Goal 2</c:v>
                </c:pt>
              </c:strCache>
            </c:strRef>
          </c:cat>
          <c:val>
            <c:numRef>
              <c:f>'Goal Prioritizer'!$C$15:$C$24</c:f>
              <c:numCache>
                <c:formatCode>General</c:formatCode>
                <c:ptCount val="10"/>
                <c:pt idx="0">
                  <c:v>1200</c:v>
                </c:pt>
                <c:pt idx="1">
                  <c:v>1000</c:v>
                </c:pt>
                <c:pt idx="2">
                  <c:v>5000</c:v>
                </c:pt>
                <c:pt idx="3">
                  <c:v>900</c:v>
                </c:pt>
                <c:pt idx="4">
                  <c:v>1500</c:v>
                </c:pt>
                <c:pt idx="5">
                  <c:v>6000</c:v>
                </c:pt>
                <c:pt idx="6">
                  <c:v>2500</c:v>
                </c:pt>
                <c:pt idx="7">
                  <c:v>30000</c:v>
                </c:pt>
                <c:pt idx="8">
                  <c:v>0</c:v>
                </c:pt>
                <c:pt idx="9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D22-4E80-A2B6-6E81EECF329D}"/>
            </c:ext>
          </c:extLst>
        </c:ser>
        <c:ser>
          <c:idx val="2"/>
          <c:order val="2"/>
          <c:tx>
            <c:v>Current Amount</c:v>
          </c:tx>
          <c:invertIfNegative val="1"/>
          <c:cat>
            <c:strRef>
              <c:f>'Goal Prioritizer'!$A$15:$A$24</c:f>
              <c:strCache>
                <c:ptCount val="10"/>
                <c:pt idx="0">
                  <c:v>Past-Due Rent</c:v>
                </c:pt>
                <c:pt idx="1">
                  <c:v>Starter Emergency Fund</c:v>
                </c:pt>
                <c:pt idx="2">
                  <c:v>Credit Card Payoff</c:v>
                </c:pt>
                <c:pt idx="3">
                  <c:v>Car Insurance Renewal</c:v>
                </c:pt>
                <c:pt idx="4">
                  <c:v>Medical Deductible Fund</c:v>
                </c:pt>
                <c:pt idx="5">
                  <c:v>Retirement Contribution</c:v>
                </c:pt>
                <c:pt idx="6">
                  <c:v>Vacation</c:v>
                </c:pt>
                <c:pt idx="7">
                  <c:v>Home Down Payment</c:v>
                </c:pt>
                <c:pt idx="8">
                  <c:v>Other Goal 1</c:v>
                </c:pt>
                <c:pt idx="9">
                  <c:v>Other Goal 2</c:v>
                </c:pt>
              </c:strCache>
            </c:strRef>
          </c:cat>
          <c:val>
            <c:numRef>
              <c:f>'Goal Prioritizer'!$D$15:$D$24</c:f>
              <c:numCache>
                <c:formatCode>General</c:formatCode>
                <c:ptCount val="10"/>
                <c:pt idx="0">
                  <c:v>200</c:v>
                </c:pt>
                <c:pt idx="1">
                  <c:v>350</c:v>
                </c:pt>
                <c:pt idx="2">
                  <c:v>500</c:v>
                </c:pt>
                <c:pt idx="3">
                  <c:v>300</c:v>
                </c:pt>
                <c:pt idx="4">
                  <c:v>250</c:v>
                </c:pt>
                <c:pt idx="5">
                  <c:v>1200</c:v>
                </c:pt>
                <c:pt idx="6">
                  <c:v>400</c:v>
                </c:pt>
                <c:pt idx="7">
                  <c:v>4000</c:v>
                </c:pt>
                <c:pt idx="8">
                  <c:v>0</c:v>
                </c:pt>
                <c:pt idx="9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AD22-4E80-A2B6-6E81EECF329D}"/>
            </c:ext>
          </c:extLst>
        </c:ser>
        <c:ser>
          <c:idx val="3"/>
          <c:order val="3"/>
          <c:tx>
            <c:v>Amount Needed</c:v>
          </c:tx>
          <c:invertIfNegative val="1"/>
          <c:cat>
            <c:strRef>
              <c:f>'Goal Prioritizer'!$A$15:$A$24</c:f>
              <c:strCache>
                <c:ptCount val="10"/>
                <c:pt idx="0">
                  <c:v>Past-Due Rent</c:v>
                </c:pt>
                <c:pt idx="1">
                  <c:v>Starter Emergency Fund</c:v>
                </c:pt>
                <c:pt idx="2">
                  <c:v>Credit Card Payoff</c:v>
                </c:pt>
                <c:pt idx="3">
                  <c:v>Car Insurance Renewal</c:v>
                </c:pt>
                <c:pt idx="4">
                  <c:v>Medical Deductible Fund</c:v>
                </c:pt>
                <c:pt idx="5">
                  <c:v>Retirement Contribution</c:v>
                </c:pt>
                <c:pt idx="6">
                  <c:v>Vacation</c:v>
                </c:pt>
                <c:pt idx="7">
                  <c:v>Home Down Payment</c:v>
                </c:pt>
                <c:pt idx="8">
                  <c:v>Other Goal 1</c:v>
                </c:pt>
                <c:pt idx="9">
                  <c:v>Other Goal 2</c:v>
                </c:pt>
              </c:strCache>
            </c:strRef>
          </c:cat>
          <c:val>
            <c:numRef>
              <c:f>'Goal Prioritizer'!$E$15:$E$24</c:f>
              <c:numCache>
                <c:formatCode>General</c:formatCode>
                <c:ptCount val="10"/>
                <c:pt idx="0">
                  <c:v>1000</c:v>
                </c:pt>
                <c:pt idx="1">
                  <c:v>650</c:v>
                </c:pt>
                <c:pt idx="2">
                  <c:v>4500</c:v>
                </c:pt>
                <c:pt idx="3">
                  <c:v>600</c:v>
                </c:pt>
                <c:pt idx="4">
                  <c:v>1250</c:v>
                </c:pt>
                <c:pt idx="5">
                  <c:v>4800</c:v>
                </c:pt>
                <c:pt idx="6">
                  <c:v>2100</c:v>
                </c:pt>
                <c:pt idx="7">
                  <c:v>26000</c:v>
                </c:pt>
                <c:pt idx="8">
                  <c:v>0</c:v>
                </c:pt>
                <c:pt idx="9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AD22-4E80-A2B6-6E81EECF329D}"/>
            </c:ext>
          </c:extLst>
        </c:ser>
        <c:ser>
          <c:idx val="4"/>
          <c:order val="4"/>
          <c:tx>
            <c:v>Target Date</c:v>
          </c:tx>
          <c:invertIfNegative val="1"/>
          <c:cat>
            <c:strRef>
              <c:f>'Goal Prioritizer'!$A$15:$A$24</c:f>
              <c:strCache>
                <c:ptCount val="10"/>
                <c:pt idx="0">
                  <c:v>Past-Due Rent</c:v>
                </c:pt>
                <c:pt idx="1">
                  <c:v>Starter Emergency Fund</c:v>
                </c:pt>
                <c:pt idx="2">
                  <c:v>Credit Card Payoff</c:v>
                </c:pt>
                <c:pt idx="3">
                  <c:v>Car Insurance Renewal</c:v>
                </c:pt>
                <c:pt idx="4">
                  <c:v>Medical Deductible Fund</c:v>
                </c:pt>
                <c:pt idx="5">
                  <c:v>Retirement Contribution</c:v>
                </c:pt>
                <c:pt idx="6">
                  <c:v>Vacation</c:v>
                </c:pt>
                <c:pt idx="7">
                  <c:v>Home Down Payment</c:v>
                </c:pt>
                <c:pt idx="8">
                  <c:v>Other Goal 1</c:v>
                </c:pt>
                <c:pt idx="9">
                  <c:v>Other Goal 2</c:v>
                </c:pt>
              </c:strCache>
            </c:strRef>
          </c:cat>
          <c:val>
            <c:numRef>
              <c:f>'Goal Prioritizer'!$F$15:$F$24</c:f>
              <c:numCache>
                <c:formatCode>mmm\ d\,\ yyyy</c:formatCode>
                <c:ptCount val="10"/>
                <c:pt idx="0">
                  <c:v>46318</c:v>
                </c:pt>
                <c:pt idx="1">
                  <c:v>46379</c:v>
                </c:pt>
                <c:pt idx="2">
                  <c:v>46835</c:v>
                </c:pt>
                <c:pt idx="3">
                  <c:v>46441</c:v>
                </c:pt>
                <c:pt idx="4">
                  <c:v>46530</c:v>
                </c:pt>
                <c:pt idx="5">
                  <c:v>48114</c:v>
                </c:pt>
                <c:pt idx="6">
                  <c:v>46653</c:v>
                </c:pt>
                <c:pt idx="7">
                  <c:v>48480</c:v>
                </c:pt>
                <c:pt idx="8">
                  <c:v>47019</c:v>
                </c:pt>
                <c:pt idx="9">
                  <c:v>47384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AD22-4E80-A2B6-6E81EECF329D}"/>
            </c:ext>
          </c:extLst>
        </c:ser>
        <c:ser>
          <c:idx val="5"/>
          <c:order val="5"/>
          <c:tx>
            <c:v>Urgent?</c:v>
          </c:tx>
          <c:invertIfNegative val="1"/>
          <c:cat>
            <c:strRef>
              <c:f>'Goal Prioritizer'!$A$15:$A$24</c:f>
              <c:strCache>
                <c:ptCount val="10"/>
                <c:pt idx="0">
                  <c:v>Past-Due Rent</c:v>
                </c:pt>
                <c:pt idx="1">
                  <c:v>Starter Emergency Fund</c:v>
                </c:pt>
                <c:pt idx="2">
                  <c:v>Credit Card Payoff</c:v>
                </c:pt>
                <c:pt idx="3">
                  <c:v>Car Insurance Renewal</c:v>
                </c:pt>
                <c:pt idx="4">
                  <c:v>Medical Deductible Fund</c:v>
                </c:pt>
                <c:pt idx="5">
                  <c:v>Retirement Contribution</c:v>
                </c:pt>
                <c:pt idx="6">
                  <c:v>Vacation</c:v>
                </c:pt>
                <c:pt idx="7">
                  <c:v>Home Down Payment</c:v>
                </c:pt>
                <c:pt idx="8">
                  <c:v>Other Goal 1</c:v>
                </c:pt>
                <c:pt idx="9">
                  <c:v>Other Goal 2</c:v>
                </c:pt>
              </c:strCache>
            </c:strRef>
          </c:cat>
          <c:val>
            <c:numRef>
              <c:f>'Goal Prioritizer'!$G$15:$G$24</c:f>
              <c:numCache>
                <c:formatCode>General</c:formatCode>
                <c:ptCount val="1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AD22-4E80-A2B6-6E81EECF329D}"/>
            </c:ext>
          </c:extLst>
        </c:ser>
        <c:ser>
          <c:idx val="6"/>
          <c:order val="6"/>
          <c:tx>
            <c:v>Legal / Financial Consequence?</c:v>
          </c:tx>
          <c:invertIfNegative val="1"/>
          <c:cat>
            <c:strRef>
              <c:f>'Goal Prioritizer'!$A$15:$A$24</c:f>
              <c:strCache>
                <c:ptCount val="10"/>
                <c:pt idx="0">
                  <c:v>Past-Due Rent</c:v>
                </c:pt>
                <c:pt idx="1">
                  <c:v>Starter Emergency Fund</c:v>
                </c:pt>
                <c:pt idx="2">
                  <c:v>Credit Card Payoff</c:v>
                </c:pt>
                <c:pt idx="3">
                  <c:v>Car Insurance Renewal</c:v>
                </c:pt>
                <c:pt idx="4">
                  <c:v>Medical Deductible Fund</c:v>
                </c:pt>
                <c:pt idx="5">
                  <c:v>Retirement Contribution</c:v>
                </c:pt>
                <c:pt idx="6">
                  <c:v>Vacation</c:v>
                </c:pt>
                <c:pt idx="7">
                  <c:v>Home Down Payment</c:v>
                </c:pt>
                <c:pt idx="8">
                  <c:v>Other Goal 1</c:v>
                </c:pt>
                <c:pt idx="9">
                  <c:v>Other Goal 2</c:v>
                </c:pt>
              </c:strCache>
            </c:strRef>
          </c:cat>
          <c:val>
            <c:numRef>
              <c:f>'Goal Prioritizer'!$H$15:$H$24</c:f>
              <c:numCache>
                <c:formatCode>General</c:formatCode>
                <c:ptCount val="1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AD22-4E80-A2B6-6E81EECF329D}"/>
            </c:ext>
          </c:extLst>
        </c:ser>
        <c:ser>
          <c:idx val="7"/>
          <c:order val="7"/>
          <c:tx>
            <c:v>Protects Housing, Health, or Employment?</c:v>
          </c:tx>
          <c:invertIfNegative val="1"/>
          <c:cat>
            <c:strRef>
              <c:f>'Goal Prioritizer'!$A$15:$A$24</c:f>
              <c:strCache>
                <c:ptCount val="10"/>
                <c:pt idx="0">
                  <c:v>Past-Due Rent</c:v>
                </c:pt>
                <c:pt idx="1">
                  <c:v>Starter Emergency Fund</c:v>
                </c:pt>
                <c:pt idx="2">
                  <c:v>Credit Card Payoff</c:v>
                </c:pt>
                <c:pt idx="3">
                  <c:v>Car Insurance Renewal</c:v>
                </c:pt>
                <c:pt idx="4">
                  <c:v>Medical Deductible Fund</c:v>
                </c:pt>
                <c:pt idx="5">
                  <c:v>Retirement Contribution</c:v>
                </c:pt>
                <c:pt idx="6">
                  <c:v>Vacation</c:v>
                </c:pt>
                <c:pt idx="7">
                  <c:v>Home Down Payment</c:v>
                </c:pt>
                <c:pt idx="8">
                  <c:v>Other Goal 1</c:v>
                </c:pt>
                <c:pt idx="9">
                  <c:v>Other Goal 2</c:v>
                </c:pt>
              </c:strCache>
            </c:strRef>
          </c:cat>
          <c:val>
            <c:numRef>
              <c:f>'Goal Prioritizer'!$I$15:$I$24</c:f>
              <c:numCache>
                <c:formatCode>General</c:formatCode>
                <c:ptCount val="1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AD22-4E80-A2B6-6E81EECF329D}"/>
            </c:ext>
          </c:extLst>
        </c:ser>
        <c:ser>
          <c:idx val="8"/>
          <c:order val="8"/>
          <c:tx>
            <c:v>High Interest?</c:v>
          </c:tx>
          <c:invertIfNegative val="1"/>
          <c:cat>
            <c:strRef>
              <c:f>'Goal Prioritizer'!$A$15:$A$24</c:f>
              <c:strCache>
                <c:ptCount val="10"/>
                <c:pt idx="0">
                  <c:v>Past-Due Rent</c:v>
                </c:pt>
                <c:pt idx="1">
                  <c:v>Starter Emergency Fund</c:v>
                </c:pt>
                <c:pt idx="2">
                  <c:v>Credit Card Payoff</c:v>
                </c:pt>
                <c:pt idx="3">
                  <c:v>Car Insurance Renewal</c:v>
                </c:pt>
                <c:pt idx="4">
                  <c:v>Medical Deductible Fund</c:v>
                </c:pt>
                <c:pt idx="5">
                  <c:v>Retirement Contribution</c:v>
                </c:pt>
                <c:pt idx="6">
                  <c:v>Vacation</c:v>
                </c:pt>
                <c:pt idx="7">
                  <c:v>Home Down Payment</c:v>
                </c:pt>
                <c:pt idx="8">
                  <c:v>Other Goal 1</c:v>
                </c:pt>
                <c:pt idx="9">
                  <c:v>Other Goal 2</c:v>
                </c:pt>
              </c:strCache>
            </c:strRef>
          </c:cat>
          <c:val>
            <c:numRef>
              <c:f>'Goal Prioritizer'!$J$15:$J$24</c:f>
              <c:numCache>
                <c:formatCode>General</c:formatCode>
                <c:ptCount val="1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AD22-4E80-A2B6-6E81EECF329D}"/>
            </c:ext>
          </c:extLst>
        </c:ser>
        <c:ser>
          <c:idx val="9"/>
          <c:order val="9"/>
          <c:tx>
            <c:v>Fixed Deadline?</c:v>
          </c:tx>
          <c:invertIfNegative val="1"/>
          <c:cat>
            <c:strRef>
              <c:f>'Goal Prioritizer'!$A$15:$A$24</c:f>
              <c:strCache>
                <c:ptCount val="10"/>
                <c:pt idx="0">
                  <c:v>Past-Due Rent</c:v>
                </c:pt>
                <c:pt idx="1">
                  <c:v>Starter Emergency Fund</c:v>
                </c:pt>
                <c:pt idx="2">
                  <c:v>Credit Card Payoff</c:v>
                </c:pt>
                <c:pt idx="3">
                  <c:v>Car Insurance Renewal</c:v>
                </c:pt>
                <c:pt idx="4">
                  <c:v>Medical Deductible Fund</c:v>
                </c:pt>
                <c:pt idx="5">
                  <c:v>Retirement Contribution</c:v>
                </c:pt>
                <c:pt idx="6">
                  <c:v>Vacation</c:v>
                </c:pt>
                <c:pt idx="7">
                  <c:v>Home Down Payment</c:v>
                </c:pt>
                <c:pt idx="8">
                  <c:v>Other Goal 1</c:v>
                </c:pt>
                <c:pt idx="9">
                  <c:v>Other Goal 2</c:v>
                </c:pt>
              </c:strCache>
            </c:strRef>
          </c:cat>
          <c:val>
            <c:numRef>
              <c:f>'Goal Prioritizer'!$K$15:$K$24</c:f>
              <c:numCache>
                <c:formatCode>General</c:formatCode>
                <c:ptCount val="1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AD22-4E80-A2B6-6E81EECF329D}"/>
            </c:ext>
          </c:extLst>
        </c:ser>
        <c:ser>
          <c:idx val="10"/>
          <c:order val="10"/>
          <c:tx>
            <c:v>Can Be Postponed?</c:v>
          </c:tx>
          <c:invertIfNegative val="1"/>
          <c:cat>
            <c:strRef>
              <c:f>'Goal Prioritizer'!$A$15:$A$24</c:f>
              <c:strCache>
                <c:ptCount val="10"/>
                <c:pt idx="0">
                  <c:v>Past-Due Rent</c:v>
                </c:pt>
                <c:pt idx="1">
                  <c:v>Starter Emergency Fund</c:v>
                </c:pt>
                <c:pt idx="2">
                  <c:v>Credit Card Payoff</c:v>
                </c:pt>
                <c:pt idx="3">
                  <c:v>Car Insurance Renewal</c:v>
                </c:pt>
                <c:pt idx="4">
                  <c:v>Medical Deductible Fund</c:v>
                </c:pt>
                <c:pt idx="5">
                  <c:v>Retirement Contribution</c:v>
                </c:pt>
                <c:pt idx="6">
                  <c:v>Vacation</c:v>
                </c:pt>
                <c:pt idx="7">
                  <c:v>Home Down Payment</c:v>
                </c:pt>
                <c:pt idx="8">
                  <c:v>Other Goal 1</c:v>
                </c:pt>
                <c:pt idx="9">
                  <c:v>Other Goal 2</c:v>
                </c:pt>
              </c:strCache>
            </c:strRef>
          </c:cat>
          <c:val>
            <c:numRef>
              <c:f>'Goal Prioritizer'!$L$15:$L$24</c:f>
              <c:numCache>
                <c:formatCode>General</c:formatCode>
                <c:ptCount val="1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AD22-4E80-A2B6-6E81EECF329D}"/>
            </c:ext>
          </c:extLst>
        </c:ser>
        <c:ser>
          <c:idx val="11"/>
          <c:order val="11"/>
          <c:tx>
            <c:v>Base Score</c:v>
          </c:tx>
          <c:invertIfNegative val="1"/>
          <c:cat>
            <c:strRef>
              <c:f>'Goal Prioritizer'!$A$15:$A$24</c:f>
              <c:strCache>
                <c:ptCount val="10"/>
                <c:pt idx="0">
                  <c:v>Past-Due Rent</c:v>
                </c:pt>
                <c:pt idx="1">
                  <c:v>Starter Emergency Fund</c:v>
                </c:pt>
                <c:pt idx="2">
                  <c:v>Credit Card Payoff</c:v>
                </c:pt>
                <c:pt idx="3">
                  <c:v>Car Insurance Renewal</c:v>
                </c:pt>
                <c:pt idx="4">
                  <c:v>Medical Deductible Fund</c:v>
                </c:pt>
                <c:pt idx="5">
                  <c:v>Retirement Contribution</c:v>
                </c:pt>
                <c:pt idx="6">
                  <c:v>Vacation</c:v>
                </c:pt>
                <c:pt idx="7">
                  <c:v>Home Down Payment</c:v>
                </c:pt>
                <c:pt idx="8">
                  <c:v>Other Goal 1</c:v>
                </c:pt>
                <c:pt idx="9">
                  <c:v>Other Goal 2</c:v>
                </c:pt>
              </c:strCache>
            </c:strRef>
          </c:cat>
          <c:val>
            <c:numRef>
              <c:f>'Goal Prioritizer'!$M$15:$M$24</c:f>
              <c:numCache>
                <c:formatCode>General</c:formatCode>
                <c:ptCount val="10"/>
                <c:pt idx="0">
                  <c:v>20</c:v>
                </c:pt>
                <c:pt idx="1">
                  <c:v>11</c:v>
                </c:pt>
                <c:pt idx="2">
                  <c:v>6</c:v>
                </c:pt>
                <c:pt idx="3">
                  <c:v>15</c:v>
                </c:pt>
                <c:pt idx="4">
                  <c:v>6</c:v>
                </c:pt>
                <c:pt idx="5">
                  <c:v>0</c:v>
                </c:pt>
                <c:pt idx="6">
                  <c:v>2</c:v>
                </c:pt>
                <c:pt idx="7">
                  <c:v>2</c:v>
                </c:pt>
                <c:pt idx="8">
                  <c:v>0</c:v>
                </c:pt>
                <c:pt idx="9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AD22-4E80-A2B6-6E81EECF329D}"/>
            </c:ext>
          </c:extLst>
        </c:ser>
        <c:ser>
          <c:idx val="12"/>
          <c:order val="12"/>
          <c:tx>
            <c:v>Priority Score</c:v>
          </c:tx>
          <c:invertIfNegative val="1"/>
          <c:cat>
            <c:strRef>
              <c:f>'Goal Prioritizer'!$A$15:$A$24</c:f>
              <c:strCache>
                <c:ptCount val="10"/>
                <c:pt idx="0">
                  <c:v>Past-Due Rent</c:v>
                </c:pt>
                <c:pt idx="1">
                  <c:v>Starter Emergency Fund</c:v>
                </c:pt>
                <c:pt idx="2">
                  <c:v>Credit Card Payoff</c:v>
                </c:pt>
                <c:pt idx="3">
                  <c:v>Car Insurance Renewal</c:v>
                </c:pt>
                <c:pt idx="4">
                  <c:v>Medical Deductible Fund</c:v>
                </c:pt>
                <c:pt idx="5">
                  <c:v>Retirement Contribution</c:v>
                </c:pt>
                <c:pt idx="6">
                  <c:v>Vacation</c:v>
                </c:pt>
                <c:pt idx="7">
                  <c:v>Home Down Payment</c:v>
                </c:pt>
                <c:pt idx="8">
                  <c:v>Other Goal 1</c:v>
                </c:pt>
                <c:pt idx="9">
                  <c:v>Other Goal 2</c:v>
                </c:pt>
              </c:strCache>
            </c:strRef>
          </c:cat>
          <c:val>
            <c:numRef>
              <c:f>'Goal Prioritizer'!$N$15:$N$24</c:f>
              <c:numCache>
                <c:formatCode>General</c:formatCode>
                <c:ptCount val="10"/>
                <c:pt idx="0">
                  <c:v>23</c:v>
                </c:pt>
                <c:pt idx="1">
                  <c:v>13</c:v>
                </c:pt>
                <c:pt idx="2">
                  <c:v>6</c:v>
                </c:pt>
                <c:pt idx="3">
                  <c:v>15</c:v>
                </c:pt>
                <c:pt idx="4">
                  <c:v>6</c:v>
                </c:pt>
                <c:pt idx="5">
                  <c:v>0</c:v>
                </c:pt>
                <c:pt idx="6">
                  <c:v>2</c:v>
                </c:pt>
                <c:pt idx="7">
                  <c:v>2</c:v>
                </c:pt>
                <c:pt idx="8">
                  <c:v>0</c:v>
                </c:pt>
                <c:pt idx="9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AD22-4E80-A2B6-6E81EECF329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w="9525">
              <a:solidFill>
                <a:srgbClr val="CCCCCC"/>
              </a:solidFill>
              <a:prstDash val="dash"/>
            </a:ln>
          </c:spPr>
        </c:majorGridlines>
        <c:numFmt formatCode="General" sourceLinked="1"/>
        <c:majorTickMark val="none"/>
        <c:minorTickMark val="none"/>
        <c:tickLblPos val="nextTo"/>
        <c:crossAx val="48672768"/>
        <c:crosses val="autoZero"/>
        <c:auto val="1"/>
        <c:lblAlgn val="ctr"/>
        <c:lblOffset val="100"/>
        <c:noMultiLvlLbl val="0"/>
      </c:catAx>
      <c:valAx>
        <c:axId val="48672768"/>
        <c:scaling>
          <c:orientation val="minMax"/>
        </c:scaling>
        <c:delete val="0"/>
        <c:axPos val="l"/>
        <c:majorGridlines>
          <c:spPr>
            <a:ln w="9525">
              <a:solidFill>
                <a:srgbClr val="CCCCCC"/>
              </a:solidFill>
              <a:prstDash val="dash"/>
            </a:ln>
          </c:spPr>
        </c:majorGridlines>
        <c:numFmt formatCode="General" sourceLinked="1"/>
        <c:majorTickMark val="none"/>
        <c:minorTickMark val="none"/>
        <c:tickLblPos val="nextTo"/>
        <c:crossAx val="48650112"/>
        <c:crosses val="autoZero"/>
        <c:crossBetween val="between"/>
      </c:valAx>
    </c:plotArea>
    <c:plotVisOnly val="1"/>
    <c:dispBlanksAs val="zero"/>
    <c:showDLblsOverMax val="1"/>
  </c:chart>
  <c:spPr>
    <a:ln w="9525">
      <a:solidFill>
        <a:srgbClr val="D9D9D9"/>
      </a:solidFill>
      <a:prstDash val="solid"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19</xdr:col>
      <xdr:colOff>0</xdr:colOff>
      <xdr:row>4</xdr:row>
      <xdr:rowOff>0</xdr:rowOff>
    </xdr:from>
    <xdr:to>
      <xdr:col>27</xdr:col>
      <xdr:colOff>0</xdr:colOff>
      <xdr:row>21</xdr:row>
      <xdr:rowOff>0</xdr:rowOff>
    </xdr:to>
    <xdr:graphicFrame macro="">
      <xdr:nvGraphicFramePr>
        <xdr:cNvPr id="2" name="Chart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31"/>
  <sheetViews>
    <sheetView tabSelected="1" workbookViewId="0">
      <selection sqref="A1:R2"/>
    </sheetView>
  </sheetViews>
  <sheetFormatPr defaultRowHeight="14.5" x14ac:dyDescent="0.35"/>
  <cols>
    <col min="1" max="1" width="27" customWidth="1"/>
    <col min="2" max="2" width="22" customWidth="1"/>
    <col min="3" max="5" width="18" customWidth="1"/>
    <col min="6" max="6" width="17" customWidth="1"/>
    <col min="7" max="12" width="18" customWidth="1"/>
    <col min="13" max="15" width="15" customWidth="1"/>
    <col min="16" max="16" width="20" customWidth="1"/>
    <col min="17" max="17" width="18" customWidth="1"/>
    <col min="18" max="18" width="46" customWidth="1"/>
    <col min="19" max="19" width="3" customWidth="1"/>
    <col min="20" max="27" width="12" customWidth="1"/>
  </cols>
  <sheetData>
    <row r="1" spans="1:18" x14ac:dyDescent="0.35">
      <c r="A1" s="39" t="s">
        <v>0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</row>
    <row r="2" spans="1:18" x14ac:dyDescent="0.35">
      <c r="A2" s="39"/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</row>
    <row r="3" spans="1:18" x14ac:dyDescent="0.35">
      <c r="A3" s="40" t="s">
        <v>1</v>
      </c>
      <c r="B3" s="40"/>
      <c r="C3" s="40"/>
      <c r="D3" s="40"/>
      <c r="E3" s="40"/>
      <c r="F3" s="40"/>
      <c r="G3" s="40"/>
      <c r="H3" s="40"/>
      <c r="I3" s="40"/>
      <c r="J3" s="40"/>
      <c r="K3" s="40"/>
      <c r="L3" s="40"/>
      <c r="M3" s="40"/>
      <c r="N3" s="40"/>
      <c r="O3" s="40"/>
      <c r="P3" s="40"/>
      <c r="Q3" s="40"/>
      <c r="R3" s="40"/>
    </row>
    <row r="5" spans="1:18" x14ac:dyDescent="0.35">
      <c r="A5" s="41" t="s">
        <v>2</v>
      </c>
      <c r="B5" s="42"/>
      <c r="C5" s="42"/>
      <c r="D5" s="43"/>
      <c r="F5" s="41" t="s">
        <v>3</v>
      </c>
      <c r="G5" s="42"/>
      <c r="H5" s="42"/>
      <c r="I5" s="42"/>
      <c r="J5" s="42"/>
      <c r="K5" s="42"/>
      <c r="L5" s="42"/>
      <c r="M5" s="42"/>
      <c r="N5" s="42"/>
      <c r="O5" s="42"/>
      <c r="P5" s="42"/>
      <c r="Q5" s="42"/>
      <c r="R5" s="43"/>
    </row>
    <row r="6" spans="1:18" x14ac:dyDescent="0.35">
      <c r="A6" s="11" t="s">
        <v>4</v>
      </c>
      <c r="B6" s="2" t="s">
        <v>5</v>
      </c>
      <c r="C6" s="44" t="s">
        <v>6</v>
      </c>
      <c r="D6" s="45"/>
      <c r="F6" s="17" t="s">
        <v>7</v>
      </c>
      <c r="G6" s="50" t="s">
        <v>8</v>
      </c>
      <c r="H6" s="50"/>
      <c r="I6" s="8" t="s">
        <v>7</v>
      </c>
      <c r="J6" s="50" t="s">
        <v>8</v>
      </c>
      <c r="K6" s="50"/>
      <c r="L6" s="8" t="s">
        <v>7</v>
      </c>
      <c r="M6" s="50" t="s">
        <v>8</v>
      </c>
      <c r="N6" s="50"/>
      <c r="O6" s="8" t="s">
        <v>7</v>
      </c>
      <c r="P6" s="50" t="s">
        <v>8</v>
      </c>
      <c r="Q6" s="50"/>
      <c r="R6" s="51"/>
    </row>
    <row r="7" spans="1:18" x14ac:dyDescent="0.35">
      <c r="A7" s="12" t="s">
        <v>9</v>
      </c>
      <c r="B7" s="4">
        <v>800</v>
      </c>
      <c r="C7" s="46" t="s">
        <v>10</v>
      </c>
      <c r="D7" s="47"/>
      <c r="F7" s="12" t="s">
        <v>11</v>
      </c>
      <c r="G7" s="46" t="str">
        <f ca="1">IFERROR(INDEX(A15:A24,MATCH(MAX(N15:N24),N15:N24,0)),"No Goals")</f>
        <v>Past-Due Rent</v>
      </c>
      <c r="H7" s="46"/>
      <c r="I7" t="s">
        <v>12</v>
      </c>
      <c r="J7" s="46">
        <f ca="1">MAX(N15:N24)</f>
        <v>23</v>
      </c>
      <c r="K7" s="46"/>
      <c r="L7" t="s">
        <v>13</v>
      </c>
      <c r="M7" s="46">
        <f>COUNTIF(G15:G24,"Yes")</f>
        <v>3</v>
      </c>
      <c r="N7" s="46"/>
      <c r="O7" t="s">
        <v>14</v>
      </c>
      <c r="P7" s="52">
        <f>$B$7</f>
        <v>800</v>
      </c>
      <c r="Q7" s="52"/>
      <c r="R7" s="53"/>
    </row>
    <row r="8" spans="1:18" x14ac:dyDescent="0.35">
      <c r="A8" s="12" t="s">
        <v>15</v>
      </c>
      <c r="B8" s="5">
        <f ca="1">TODAY()</f>
        <v>46288</v>
      </c>
      <c r="C8" s="46" t="s">
        <v>16</v>
      </c>
      <c r="D8" s="47"/>
      <c r="F8" s="12" t="s">
        <v>17</v>
      </c>
      <c r="G8" s="46">
        <f>COUNTIF(I15:I24,"Yes")</f>
        <v>4</v>
      </c>
      <c r="H8" s="46"/>
      <c r="I8" t="s">
        <v>18</v>
      </c>
      <c r="J8" s="46">
        <f>COUNTIF(J15:J24,"Yes")</f>
        <v>1</v>
      </c>
      <c r="K8" s="46"/>
      <c r="L8" t="s">
        <v>19</v>
      </c>
      <c r="M8" s="46">
        <f>COUNTIF(K15:K24,"Yes")</f>
        <v>4</v>
      </c>
      <c r="N8" s="46"/>
      <c r="O8" t="s">
        <v>20</v>
      </c>
      <c r="P8" s="52">
        <f ca="1">P26</f>
        <v>800</v>
      </c>
      <c r="Q8" s="52"/>
      <c r="R8" s="53"/>
    </row>
    <row r="9" spans="1:18" x14ac:dyDescent="0.35">
      <c r="A9" s="12" t="s">
        <v>21</v>
      </c>
      <c r="B9" s="6">
        <v>90</v>
      </c>
      <c r="C9" s="46" t="s">
        <v>22</v>
      </c>
      <c r="D9" s="47"/>
      <c r="F9" s="12" t="s">
        <v>23</v>
      </c>
      <c r="G9" s="46">
        <f ca="1">COUNTIF(Q15:Q24,"Fully Funded")</f>
        <v>0</v>
      </c>
      <c r="H9" s="46"/>
      <c r="I9" t="s">
        <v>24</v>
      </c>
      <c r="J9" s="46">
        <f ca="1">COUNTIF(Q15:Q24,"Top Priority")+COUNTIF(Q15:Q24,"Past Due")</f>
        <v>3</v>
      </c>
      <c r="K9" s="46"/>
      <c r="L9" t="s">
        <v>25</v>
      </c>
      <c r="M9" s="54">
        <f>IF(C26=0,0,D26/C26)</f>
        <v>0.1496881496881497</v>
      </c>
      <c r="N9" s="54"/>
      <c r="O9" t="s">
        <v>26</v>
      </c>
      <c r="P9" s="52">
        <f ca="1">MAX($B$7-P26,0)</f>
        <v>0</v>
      </c>
      <c r="Q9" s="52"/>
      <c r="R9" s="53"/>
    </row>
    <row r="10" spans="1:18" x14ac:dyDescent="0.35">
      <c r="A10" s="12" t="s">
        <v>27</v>
      </c>
      <c r="B10" s="7">
        <v>0.1</v>
      </c>
      <c r="C10" s="46" t="s">
        <v>28</v>
      </c>
      <c r="D10" s="47"/>
      <c r="F10" s="14" t="s">
        <v>29</v>
      </c>
      <c r="G10" s="48" t="str">
        <f ca="1">IF(COUNTIF(Q15:Q24,"Past Due")&gt;0,"Immediate Action Needed",IF(J9&gt;0,"Priorities Identified","Goals On Track"))</f>
        <v>Priorities Identified</v>
      </c>
      <c r="H10" s="48"/>
      <c r="I10" s="16" t="s">
        <v>30</v>
      </c>
      <c r="J10" s="55" t="str">
        <f ca="1">IFERROR(_xludf.MINIFS(F15:F24,E15:E24,"&gt;0",F15:F24,"&gt;="&amp;$B$8),"No Upcoming Deadline")</f>
        <v>No Upcoming Deadline</v>
      </c>
      <c r="K10" s="55"/>
      <c r="L10" s="16" t="s">
        <v>31</v>
      </c>
      <c r="M10" s="48" t="str">
        <f ca="1">INDEX(R15:R24,MATCH(MIN(O15:O24),O15:O24,0))</f>
        <v>Address consequences and bring the obligation current</v>
      </c>
      <c r="N10" s="48"/>
      <c r="O10" s="16" t="s">
        <v>32</v>
      </c>
      <c r="P10" s="48">
        <f>COUNTIF(C15:C24,"&gt;0")</f>
        <v>8</v>
      </c>
      <c r="Q10" s="48"/>
      <c r="R10" s="49"/>
    </row>
    <row r="11" spans="1:18" x14ac:dyDescent="0.35">
      <c r="A11" s="14" t="s">
        <v>33</v>
      </c>
      <c r="B11" s="15">
        <v>1000</v>
      </c>
      <c r="C11" s="48" t="s">
        <v>34</v>
      </c>
      <c r="D11" s="49"/>
    </row>
    <row r="13" spans="1:18" x14ac:dyDescent="0.35">
      <c r="A13" s="56" t="s">
        <v>35</v>
      </c>
      <c r="B13" s="57"/>
      <c r="C13" s="57"/>
      <c r="D13" s="57"/>
      <c r="E13" s="57"/>
      <c r="F13" s="57"/>
      <c r="G13" s="57"/>
      <c r="H13" s="57"/>
      <c r="I13" s="57"/>
      <c r="J13" s="57"/>
      <c r="K13" s="57"/>
      <c r="L13" s="57"/>
      <c r="M13" s="57"/>
      <c r="N13" s="57"/>
      <c r="O13" s="57"/>
      <c r="P13" s="57"/>
      <c r="Q13" s="57"/>
      <c r="R13" s="58"/>
    </row>
    <row r="14" spans="1:18" ht="36.65" customHeight="1" x14ac:dyDescent="0.35">
      <c r="A14" s="18" t="s">
        <v>36</v>
      </c>
      <c r="B14" s="9" t="s">
        <v>37</v>
      </c>
      <c r="C14" s="9" t="s">
        <v>38</v>
      </c>
      <c r="D14" s="9" t="s">
        <v>39</v>
      </c>
      <c r="E14" s="9" t="s">
        <v>40</v>
      </c>
      <c r="F14" s="9" t="s">
        <v>41</v>
      </c>
      <c r="G14" s="9" t="s">
        <v>42</v>
      </c>
      <c r="H14" s="9" t="s">
        <v>43</v>
      </c>
      <c r="I14" s="9" t="s">
        <v>44</v>
      </c>
      <c r="J14" s="9" t="s">
        <v>45</v>
      </c>
      <c r="K14" s="9" t="s">
        <v>46</v>
      </c>
      <c r="L14" s="9" t="s">
        <v>47</v>
      </c>
      <c r="M14" s="9" t="s">
        <v>48</v>
      </c>
      <c r="N14" s="9" t="s">
        <v>49</v>
      </c>
      <c r="O14" s="9" t="s">
        <v>50</v>
      </c>
      <c r="P14" s="9" t="s">
        <v>51</v>
      </c>
      <c r="Q14" s="9" t="s">
        <v>52</v>
      </c>
      <c r="R14" s="19" t="s">
        <v>53</v>
      </c>
    </row>
    <row r="15" spans="1:18" x14ac:dyDescent="0.35">
      <c r="A15" s="20" t="s">
        <v>54</v>
      </c>
      <c r="B15" s="3" t="s">
        <v>55</v>
      </c>
      <c r="C15" s="4">
        <v>1200</v>
      </c>
      <c r="D15" s="4">
        <v>200</v>
      </c>
      <c r="E15" s="10">
        <f t="shared" ref="E15:E24" si="0">MAX(C15-D15,0)</f>
        <v>1000</v>
      </c>
      <c r="F15" s="5">
        <f ca="1">EDATE($B$8,1)</f>
        <v>46318</v>
      </c>
      <c r="G15" s="3" t="s">
        <v>56</v>
      </c>
      <c r="H15" s="3" t="s">
        <v>56</v>
      </c>
      <c r="I15" s="3" t="s">
        <v>56</v>
      </c>
      <c r="J15" s="3" t="s">
        <v>57</v>
      </c>
      <c r="K15" s="3" t="s">
        <v>56</v>
      </c>
      <c r="L15" s="3" t="s">
        <v>57</v>
      </c>
      <c r="M15">
        <f t="shared" ref="M15:M24" si="1">IF(C15&lt;=0,0,IF(G15="Yes",3,0)+IF(H15="Yes",4,0)+IF(I15="Yes",4,0)+IF(J15="Yes",3,0)+IF(K15="Yes",2,0)+IF(L15="No",2,0)+IF(B15="Overdue Obligation",5,0)+IF(B15="Emergency Savings",2,0)+IF(B15="High-Cost Debt",3,0))</f>
        <v>20</v>
      </c>
      <c r="N15">
        <f t="shared" ref="N15:N24" ca="1" si="2">IF(C15&lt;=0,0,M15+IF(AND(F15&gt;=$B$8,F15&lt;=$B$8+$B$9),3,0)+IF(F15&lt;$B$8,5,0)+IF(AND(B15="Emergency Savings",D15&lt;$B$11),2,0)+IF(E15=0,-10,0))</f>
        <v>23</v>
      </c>
      <c r="O15">
        <f ca="1">IF(N15&lt;=0,"",RANK(N15,$N$15:$N$24,0)+COUNTIF($N$15:N15,N15)-1)</f>
        <v>1</v>
      </c>
      <c r="P15" s="10">
        <f t="shared" ref="P15:P24" ca="1" si="3">IF(O15="","",IF(O15=1,MIN(E15,MAX($B$7-(0),0)),IF(O15=2,MIN(E15,MAX($B$7-(SUMIF($O$15:$O$24,1,$E$15:$E$24)),0)),IF(O15=3,MIN(E15,MAX($B$7-(SUMIF($O$15:$O$24,1,$E$15:$E$24)+SUMIF($O$15:$O$24,2,$E$15:$E$24)),0)),IF(O15=4,MIN(E15,MAX($B$7-(SUMIF($O$15:$O$24,1,$E$15:$E$24)+SUMIF($O$15:$O$24,2,$E$15:$E$24)+SUMIF($O$15:$O$24,3,$E$15:$E$24)),0)),IF(O15=5,MIN(E15,MAX($B$7-(SUMIF($O$15:$O$24,1,$E$15:$E$24)+SUMIF($O$15:$O$24,2,$E$15:$E$24)+SUMIF($O$15:$O$24,3,$E$15:$E$24)+SUMIF($O$15:$O$24,4,$E$15:$E$24)),0)),IF(O15=6,MIN(E15,MAX($B$7-(SUMIF($O$15:$O$24,1,$E$15:$E$24)+SUMIF($O$15:$O$24,2,$E$15:$E$24)+SUMIF($O$15:$O$24,3,$E$15:$E$24)+SUMIF($O$15:$O$24,4,$E$15:$E$24)+SUMIF($O$15:$O$24,5,$E$15:$E$24)),0)),IF(O15=7,MIN(E15,MAX($B$7-(SUMIF($O$15:$O$24,1,$E$15:$E$24)+SUMIF($O$15:$O$24,2,$E$15:$E$24)+SUMIF($O$15:$O$24,3,$E$15:$E$24)+SUMIF($O$15:$O$24,4,$E$15:$E$24)+SUMIF($O$15:$O$24,5,$E$15:$E$24)+SUMIF($O$15:$O$24,6,$E$15:$E$24)),0)),IF(O15=8,MIN(E15,MAX($B$7-(SUMIF($O$15:$O$24,1,$E$15:$E$24)+SUMIF($O$15:$O$24,2,$E$15:$E$24)+SUMIF($O$15:$O$24,3,$E$15:$E$24)+SUMIF($O$15:$O$24,4,$E$15:$E$24)+SUMIF($O$15:$O$24,5,$E$15:$E$24)+SUMIF($O$15:$O$24,6,$E$15:$E$24)+SUMIF($O$15:$O$24,7,$E$15:$E$24)),0)),IF(O15=9,MIN(E15,MAX($B$7-(SUMIF($O$15:$O$24,1,$E$15:$E$24)+SUMIF($O$15:$O$24,2,$E$15:$E$24)+SUMIF($O$15:$O$24,3,$E$15:$E$24)+SUMIF($O$15:$O$24,4,$E$15:$E$24)+SUMIF($O$15:$O$24,5,$E$15:$E$24)+SUMIF($O$15:$O$24,6,$E$15:$E$24)+SUMIF($O$15:$O$24,7,$E$15:$E$24)+SUMIF($O$15:$O$24,8,$E$15:$E$24)),0)),IF(O15=10,MIN(E15,MAX($B$7-(SUMIF($O$15:$O$24,1,$E$15:$E$24)+SUMIF($O$15:$O$24,2,$E$15:$E$24)+SUMIF($O$15:$O$24,3,$E$15:$E$24)+SUMIF($O$15:$O$24,4,$E$15:$E$24)+SUMIF($O$15:$O$24,5,$E$15:$E$24)+SUMIF($O$15:$O$24,6,$E$15:$E$24)+SUMIF($O$15:$O$24,7,$E$15:$E$24)+SUMIF($O$15:$O$24,8,$E$15:$E$24)+SUMIF($O$15:$O$24,9,$E$15:$E$24)),0)),0)))))))))))</f>
        <v>800</v>
      </c>
      <c r="Q15" t="str">
        <f t="shared" ref="Q15:Q24" ca="1" si="4">IF(C15&lt;=0,"Not Set",IF(E15=0,"Fully Funded",IF(O15="","Later",IF(F15&lt;$B$8,"Past Due",IF(O15&lt;=3,"Top Priority",IF(O15&lt;=6,"Secondary","Later"))))))</f>
        <v>Top Priority</v>
      </c>
      <c r="R15" s="21" t="str">
        <f t="shared" ref="R15:R24" si="5">IF(C15&lt;=0,"Enter goal details",IF(E15=0,"Maintain and review",IF(B15="Overdue Obligation","Address consequences and bring the obligation current",IF(B15="Emergency Savings","Build accessible starter emergency savings",IF(B15="High-Cost Debt","Continue required payments and direct extra money to costly debt",IF(B15="Predictable Expense","Create or fund a sinking fund before the due date",IF(B15="Essential Protection","Protect housing, health, transportation, or employment",IF(B15="Long-Term Goal","Fund after urgent risks and near-term obligations","Review timing, tradeoffs, and whether the goal can wait"))))))))</f>
        <v>Address consequences and bring the obligation current</v>
      </c>
    </row>
    <row r="16" spans="1:18" x14ac:dyDescent="0.35">
      <c r="A16" s="20" t="s">
        <v>58</v>
      </c>
      <c r="B16" s="3" t="s">
        <v>59</v>
      </c>
      <c r="C16" s="4">
        <v>1000</v>
      </c>
      <c r="D16" s="4">
        <v>350</v>
      </c>
      <c r="E16" s="10">
        <f t="shared" si="0"/>
        <v>650</v>
      </c>
      <c r="F16" s="5">
        <f ca="1">EDATE($B$8,3)</f>
        <v>46379</v>
      </c>
      <c r="G16" s="3" t="s">
        <v>56</v>
      </c>
      <c r="H16" s="3" t="s">
        <v>57</v>
      </c>
      <c r="I16" s="3" t="s">
        <v>56</v>
      </c>
      <c r="J16" s="3" t="s">
        <v>57</v>
      </c>
      <c r="K16" s="3" t="s">
        <v>57</v>
      </c>
      <c r="L16" s="3" t="s">
        <v>57</v>
      </c>
      <c r="M16">
        <f t="shared" si="1"/>
        <v>11</v>
      </c>
      <c r="N16">
        <f t="shared" ca="1" si="2"/>
        <v>13</v>
      </c>
      <c r="O16">
        <f ca="1">IF(N16&lt;=0,"",RANK(N16,$N$15:$N$24,0)+COUNTIF($N$15:N16,N16)-1)</f>
        <v>3</v>
      </c>
      <c r="P16" s="10">
        <f t="shared" ca="1" si="3"/>
        <v>0</v>
      </c>
      <c r="Q16" t="str">
        <f t="shared" ca="1" si="4"/>
        <v>Top Priority</v>
      </c>
      <c r="R16" s="21" t="str">
        <f t="shared" si="5"/>
        <v>Build accessible starter emergency savings</v>
      </c>
    </row>
    <row r="17" spans="1:18" x14ac:dyDescent="0.35">
      <c r="A17" s="20" t="s">
        <v>60</v>
      </c>
      <c r="B17" s="3" t="s">
        <v>61</v>
      </c>
      <c r="C17" s="4">
        <v>5000</v>
      </c>
      <c r="D17" s="4">
        <v>500</v>
      </c>
      <c r="E17" s="10">
        <f t="shared" si="0"/>
        <v>4500</v>
      </c>
      <c r="F17" s="5">
        <f ca="1">EDATE($B$8,18)</f>
        <v>46835</v>
      </c>
      <c r="G17" s="3" t="s">
        <v>57</v>
      </c>
      <c r="H17" s="3" t="s">
        <v>57</v>
      </c>
      <c r="I17" s="3" t="s">
        <v>57</v>
      </c>
      <c r="J17" s="3" t="s">
        <v>56</v>
      </c>
      <c r="K17" s="3" t="s">
        <v>57</v>
      </c>
      <c r="L17" s="3" t="s">
        <v>56</v>
      </c>
      <c r="M17">
        <f t="shared" si="1"/>
        <v>6</v>
      </c>
      <c r="N17">
        <f t="shared" ca="1" si="2"/>
        <v>6</v>
      </c>
      <c r="O17">
        <f ca="1">IF(N17&lt;=0,"",RANK(N17,$N$15:$N$24,0)+COUNTIF($N$15:N17,N17)-1)</f>
        <v>4</v>
      </c>
      <c r="P17" s="10">
        <f t="shared" ca="1" si="3"/>
        <v>0</v>
      </c>
      <c r="Q17" t="str">
        <f t="shared" ca="1" si="4"/>
        <v>Secondary</v>
      </c>
      <c r="R17" s="21" t="str">
        <f t="shared" si="5"/>
        <v>Continue required payments and direct extra money to costly debt</v>
      </c>
    </row>
    <row r="18" spans="1:18" x14ac:dyDescent="0.35">
      <c r="A18" s="20" t="s">
        <v>62</v>
      </c>
      <c r="B18" s="3" t="s">
        <v>63</v>
      </c>
      <c r="C18" s="4">
        <v>900</v>
      </c>
      <c r="D18" s="4">
        <v>300</v>
      </c>
      <c r="E18" s="10">
        <f t="shared" si="0"/>
        <v>600</v>
      </c>
      <c r="F18" s="5">
        <f ca="1">EDATE($B$8,5)</f>
        <v>46441</v>
      </c>
      <c r="G18" s="3" t="s">
        <v>56</v>
      </c>
      <c r="H18" s="3" t="s">
        <v>56</v>
      </c>
      <c r="I18" s="3" t="s">
        <v>56</v>
      </c>
      <c r="J18" s="3" t="s">
        <v>57</v>
      </c>
      <c r="K18" s="3" t="s">
        <v>56</v>
      </c>
      <c r="L18" s="3" t="s">
        <v>57</v>
      </c>
      <c r="M18">
        <f t="shared" si="1"/>
        <v>15</v>
      </c>
      <c r="N18">
        <f t="shared" ca="1" si="2"/>
        <v>15</v>
      </c>
      <c r="O18">
        <f ca="1">IF(N18&lt;=0,"",RANK(N18,$N$15:$N$24,0)+COUNTIF($N$15:N18,N18)-1)</f>
        <v>2</v>
      </c>
      <c r="P18" s="10">
        <f t="shared" ca="1" si="3"/>
        <v>0</v>
      </c>
      <c r="Q18" t="str">
        <f t="shared" ca="1" si="4"/>
        <v>Top Priority</v>
      </c>
      <c r="R18" s="21" t="str">
        <f t="shared" si="5"/>
        <v>Create or fund a sinking fund before the due date</v>
      </c>
    </row>
    <row r="19" spans="1:18" x14ac:dyDescent="0.35">
      <c r="A19" s="20" t="s">
        <v>64</v>
      </c>
      <c r="B19" s="3" t="s">
        <v>65</v>
      </c>
      <c r="C19" s="4">
        <v>1500</v>
      </c>
      <c r="D19" s="4">
        <v>250</v>
      </c>
      <c r="E19" s="10">
        <f t="shared" si="0"/>
        <v>1250</v>
      </c>
      <c r="F19" s="5">
        <f ca="1">EDATE($B$8,8)</f>
        <v>46530</v>
      </c>
      <c r="G19" s="3" t="s">
        <v>57</v>
      </c>
      <c r="H19" s="3" t="s">
        <v>57</v>
      </c>
      <c r="I19" s="3" t="s">
        <v>56</v>
      </c>
      <c r="J19" s="3" t="s">
        <v>57</v>
      </c>
      <c r="K19" s="3" t="s">
        <v>57</v>
      </c>
      <c r="L19" s="3" t="s">
        <v>57</v>
      </c>
      <c r="M19">
        <f t="shared" si="1"/>
        <v>6</v>
      </c>
      <c r="N19">
        <f t="shared" ca="1" si="2"/>
        <v>6</v>
      </c>
      <c r="O19">
        <f ca="1">IF(N19&lt;=0,"",RANK(N19,$N$15:$N$24,0)+COUNTIF($N$15:N19,N19)-1)</f>
        <v>5</v>
      </c>
      <c r="P19" s="10">
        <f t="shared" ca="1" si="3"/>
        <v>0</v>
      </c>
      <c r="Q19" t="str">
        <f t="shared" ca="1" si="4"/>
        <v>Secondary</v>
      </c>
      <c r="R19" s="21" t="str">
        <f t="shared" si="5"/>
        <v>Protect housing, health, transportation, or employment</v>
      </c>
    </row>
    <row r="20" spans="1:18" x14ac:dyDescent="0.35">
      <c r="A20" s="20" t="s">
        <v>66</v>
      </c>
      <c r="B20" s="3" t="s">
        <v>67</v>
      </c>
      <c r="C20" s="4">
        <v>6000</v>
      </c>
      <c r="D20" s="4">
        <v>1200</v>
      </c>
      <c r="E20" s="10">
        <f t="shared" si="0"/>
        <v>4800</v>
      </c>
      <c r="F20" s="5">
        <f ca="1">EDATE($B$8,60)</f>
        <v>48114</v>
      </c>
      <c r="G20" s="3" t="s">
        <v>57</v>
      </c>
      <c r="H20" s="3" t="s">
        <v>57</v>
      </c>
      <c r="I20" s="3" t="s">
        <v>57</v>
      </c>
      <c r="J20" s="3" t="s">
        <v>57</v>
      </c>
      <c r="K20" s="3" t="s">
        <v>57</v>
      </c>
      <c r="L20" s="3" t="s">
        <v>56</v>
      </c>
      <c r="M20">
        <f t="shared" si="1"/>
        <v>0</v>
      </c>
      <c r="N20">
        <f t="shared" ca="1" si="2"/>
        <v>0</v>
      </c>
      <c r="O20" t="str">
        <f ca="1">IF(N20&lt;=0,"",RANK(N20,$N$15:$N$24,0)+COUNTIF($N$15:N20,N20)-1)</f>
        <v/>
      </c>
      <c r="P20" s="10" t="str">
        <f t="shared" ca="1" si="3"/>
        <v/>
      </c>
      <c r="Q20" t="str">
        <f t="shared" ca="1" si="4"/>
        <v>Later</v>
      </c>
      <c r="R20" s="21" t="str">
        <f t="shared" si="5"/>
        <v>Fund after urgent risks and near-term obligations</v>
      </c>
    </row>
    <row r="21" spans="1:18" x14ac:dyDescent="0.35">
      <c r="A21" s="20" t="s">
        <v>68</v>
      </c>
      <c r="B21" s="3" t="s">
        <v>69</v>
      </c>
      <c r="C21" s="4">
        <v>2500</v>
      </c>
      <c r="D21" s="4">
        <v>400</v>
      </c>
      <c r="E21" s="10">
        <f t="shared" si="0"/>
        <v>2100</v>
      </c>
      <c r="F21" s="5">
        <f ca="1">EDATE($B$8,12)</f>
        <v>46653</v>
      </c>
      <c r="G21" s="3" t="s">
        <v>57</v>
      </c>
      <c r="H21" s="3" t="s">
        <v>57</v>
      </c>
      <c r="I21" s="3" t="s">
        <v>57</v>
      </c>
      <c r="J21" s="3" t="s">
        <v>57</v>
      </c>
      <c r="K21" s="3" t="s">
        <v>56</v>
      </c>
      <c r="L21" s="3" t="s">
        <v>56</v>
      </c>
      <c r="M21">
        <f t="shared" si="1"/>
        <v>2</v>
      </c>
      <c r="N21">
        <f t="shared" ca="1" si="2"/>
        <v>2</v>
      </c>
      <c r="O21">
        <f ca="1">IF(N21&lt;=0,"",RANK(N21,$N$15:$N$24,0)+COUNTIF($N$15:N21,N21)-1)</f>
        <v>6</v>
      </c>
      <c r="P21" s="10">
        <f t="shared" ca="1" si="3"/>
        <v>0</v>
      </c>
      <c r="Q21" t="str">
        <f t="shared" ca="1" si="4"/>
        <v>Secondary</v>
      </c>
      <c r="R21" s="21" t="str">
        <f t="shared" si="5"/>
        <v>Review timing, tradeoffs, and whether the goal can wait</v>
      </c>
    </row>
    <row r="22" spans="1:18" x14ac:dyDescent="0.35">
      <c r="A22" s="20" t="s">
        <v>70</v>
      </c>
      <c r="B22" s="3" t="s">
        <v>67</v>
      </c>
      <c r="C22" s="4">
        <v>30000</v>
      </c>
      <c r="D22" s="4">
        <v>4000</v>
      </c>
      <c r="E22" s="10">
        <f t="shared" si="0"/>
        <v>26000</v>
      </c>
      <c r="F22" s="5">
        <f ca="1">EDATE($B$8,72)</f>
        <v>48480</v>
      </c>
      <c r="G22" s="3" t="s">
        <v>57</v>
      </c>
      <c r="H22" s="3" t="s">
        <v>57</v>
      </c>
      <c r="I22" s="3" t="s">
        <v>57</v>
      </c>
      <c r="J22" s="3" t="s">
        <v>57</v>
      </c>
      <c r="K22" s="3" t="s">
        <v>56</v>
      </c>
      <c r="L22" s="3" t="s">
        <v>56</v>
      </c>
      <c r="M22">
        <f t="shared" si="1"/>
        <v>2</v>
      </c>
      <c r="N22">
        <f t="shared" ca="1" si="2"/>
        <v>2</v>
      </c>
      <c r="O22">
        <f ca="1">IF(N22&lt;=0,"",RANK(N22,$N$15:$N$24,0)+COUNTIF($N$15:N22,N22)-1)</f>
        <v>7</v>
      </c>
      <c r="P22" s="10">
        <f t="shared" ca="1" si="3"/>
        <v>0</v>
      </c>
      <c r="Q22" t="str">
        <f t="shared" ca="1" si="4"/>
        <v>Later</v>
      </c>
      <c r="R22" s="21" t="str">
        <f t="shared" si="5"/>
        <v>Fund after urgent risks and near-term obligations</v>
      </c>
    </row>
    <row r="23" spans="1:18" x14ac:dyDescent="0.35">
      <c r="A23" s="20" t="s">
        <v>71</v>
      </c>
      <c r="B23" s="3" t="s">
        <v>72</v>
      </c>
      <c r="C23" s="4">
        <v>0</v>
      </c>
      <c r="D23" s="4">
        <v>0</v>
      </c>
      <c r="E23" s="10">
        <f t="shared" si="0"/>
        <v>0</v>
      </c>
      <c r="F23" s="5">
        <f ca="1">EDATE($B$8,24)</f>
        <v>47019</v>
      </c>
      <c r="G23" s="3" t="s">
        <v>57</v>
      </c>
      <c r="H23" s="3" t="s">
        <v>57</v>
      </c>
      <c r="I23" s="3" t="s">
        <v>57</v>
      </c>
      <c r="J23" s="3" t="s">
        <v>57</v>
      </c>
      <c r="K23" s="3" t="s">
        <v>57</v>
      </c>
      <c r="L23" s="3" t="s">
        <v>56</v>
      </c>
      <c r="M23">
        <f t="shared" si="1"/>
        <v>0</v>
      </c>
      <c r="N23">
        <f t="shared" si="2"/>
        <v>0</v>
      </c>
      <c r="O23" t="str">
        <f>IF(N23&lt;=0,"",RANK(N23,$N$15:$N$24,0)+COUNTIF($N$15:N23,N23)-1)</f>
        <v/>
      </c>
      <c r="P23" s="10" t="str">
        <f t="shared" si="3"/>
        <v/>
      </c>
      <c r="Q23" t="str">
        <f t="shared" si="4"/>
        <v>Not Set</v>
      </c>
      <c r="R23" s="21" t="str">
        <f t="shared" si="5"/>
        <v>Enter goal details</v>
      </c>
    </row>
    <row r="24" spans="1:18" x14ac:dyDescent="0.35">
      <c r="A24" s="20" t="s">
        <v>73</v>
      </c>
      <c r="B24" s="3" t="s">
        <v>72</v>
      </c>
      <c r="C24" s="4">
        <v>0</v>
      </c>
      <c r="D24" s="4">
        <v>0</v>
      </c>
      <c r="E24" s="10">
        <f t="shared" si="0"/>
        <v>0</v>
      </c>
      <c r="F24" s="5">
        <f ca="1">EDATE($B$8,36)</f>
        <v>47384</v>
      </c>
      <c r="G24" s="3" t="s">
        <v>57</v>
      </c>
      <c r="H24" s="3" t="s">
        <v>57</v>
      </c>
      <c r="I24" s="3" t="s">
        <v>57</v>
      </c>
      <c r="J24" s="3" t="s">
        <v>57</v>
      </c>
      <c r="K24" s="3" t="s">
        <v>57</v>
      </c>
      <c r="L24" s="3" t="s">
        <v>56</v>
      </c>
      <c r="M24">
        <f t="shared" si="1"/>
        <v>0</v>
      </c>
      <c r="N24">
        <f t="shared" si="2"/>
        <v>0</v>
      </c>
      <c r="O24" t="str">
        <f>IF(N24&lt;=0,"",RANK(N24,$N$15:$N$24,0)+COUNTIF($N$15:N24,N24)-1)</f>
        <v/>
      </c>
      <c r="P24" s="10" t="str">
        <f t="shared" si="3"/>
        <v/>
      </c>
      <c r="Q24" t="str">
        <f t="shared" si="4"/>
        <v>Not Set</v>
      </c>
      <c r="R24" s="21" t="str">
        <f t="shared" si="5"/>
        <v>Enter goal details</v>
      </c>
    </row>
    <row r="25" spans="1:18" x14ac:dyDescent="0.35">
      <c r="A25" s="12"/>
      <c r="R25" s="13"/>
    </row>
    <row r="26" spans="1:18" x14ac:dyDescent="0.35">
      <c r="A26" s="22" t="s">
        <v>74</v>
      </c>
      <c r="B26" s="23"/>
      <c r="C26" s="24">
        <f>SUM(C15:C24)</f>
        <v>48100</v>
      </c>
      <c r="D26" s="24">
        <f>SUM(D15:D24)</f>
        <v>7200</v>
      </c>
      <c r="E26" s="24">
        <f>SUM(E15:E24)</f>
        <v>40900</v>
      </c>
      <c r="F26" s="23"/>
      <c r="G26" s="23"/>
      <c r="H26" s="23"/>
      <c r="I26" s="23"/>
      <c r="J26" s="23"/>
      <c r="K26" s="23"/>
      <c r="L26" s="23"/>
      <c r="M26" s="23">
        <f>SUM(M15:M24)</f>
        <v>62</v>
      </c>
      <c r="N26" s="23">
        <f ca="1">SUM(N15:N24)</f>
        <v>67</v>
      </c>
      <c r="O26" s="23"/>
      <c r="P26" s="24">
        <f ca="1">SUM(P15:P24)</f>
        <v>800</v>
      </c>
      <c r="Q26" s="23"/>
      <c r="R26" s="25"/>
    </row>
    <row r="28" spans="1:18" ht="16" customHeight="1" x14ac:dyDescent="0.35">
      <c r="A28" s="59" t="s">
        <v>75</v>
      </c>
      <c r="B28" s="59"/>
      <c r="C28" s="59"/>
      <c r="D28" s="59"/>
      <c r="E28" s="59"/>
      <c r="F28" s="59"/>
      <c r="G28" s="59"/>
      <c r="H28" s="59"/>
      <c r="I28" s="59"/>
      <c r="J28" s="59"/>
      <c r="K28" s="59"/>
      <c r="L28" s="59"/>
      <c r="M28" s="59"/>
      <c r="N28" s="59"/>
      <c r="O28" s="59"/>
      <c r="P28" s="59"/>
      <c r="Q28" s="59"/>
      <c r="R28" s="59"/>
    </row>
    <row r="29" spans="1:18" ht="16" customHeight="1" x14ac:dyDescent="0.35">
      <c r="A29" s="60"/>
      <c r="B29" s="60"/>
      <c r="C29" s="60"/>
      <c r="D29" s="60"/>
      <c r="E29" s="60"/>
      <c r="F29" s="60"/>
      <c r="G29" s="60"/>
      <c r="H29" s="60"/>
      <c r="I29" s="60"/>
      <c r="J29" s="60"/>
      <c r="K29" s="60"/>
      <c r="L29" s="60"/>
      <c r="M29" s="60"/>
      <c r="N29" s="60"/>
      <c r="O29" s="60"/>
      <c r="P29" s="60"/>
      <c r="Q29" s="60"/>
      <c r="R29" s="60"/>
    </row>
    <row r="30" spans="1:18" ht="16" customHeight="1" x14ac:dyDescent="0.35">
      <c r="A30" s="60"/>
      <c r="B30" s="60"/>
      <c r="C30" s="60"/>
      <c r="D30" s="60"/>
      <c r="E30" s="60"/>
      <c r="F30" s="60"/>
      <c r="G30" s="60"/>
      <c r="H30" s="60"/>
      <c r="I30" s="60"/>
      <c r="J30" s="60"/>
      <c r="K30" s="60"/>
      <c r="L30" s="60"/>
      <c r="M30" s="60"/>
      <c r="N30" s="60"/>
      <c r="O30" s="60"/>
      <c r="P30" s="60"/>
      <c r="Q30" s="60"/>
      <c r="R30" s="60"/>
    </row>
    <row r="31" spans="1:18" ht="16" customHeight="1" x14ac:dyDescent="0.35">
      <c r="A31" s="60"/>
      <c r="B31" s="60"/>
      <c r="C31" s="60"/>
      <c r="D31" s="60"/>
      <c r="E31" s="60"/>
      <c r="F31" s="60"/>
      <c r="G31" s="60"/>
      <c r="H31" s="60"/>
      <c r="I31" s="60"/>
      <c r="J31" s="60"/>
      <c r="K31" s="60"/>
      <c r="L31" s="60"/>
      <c r="M31" s="60"/>
      <c r="N31" s="60"/>
      <c r="O31" s="60"/>
      <c r="P31" s="60"/>
      <c r="Q31" s="60"/>
      <c r="R31" s="60"/>
    </row>
  </sheetData>
  <mergeCells count="32">
    <mergeCell ref="A28:R31"/>
    <mergeCell ref="G10:H10"/>
    <mergeCell ref="J10:K10"/>
    <mergeCell ref="M10:N10"/>
    <mergeCell ref="P10:R10"/>
    <mergeCell ref="A13:R13"/>
    <mergeCell ref="P8:R8"/>
    <mergeCell ref="G9:H9"/>
    <mergeCell ref="J9:K9"/>
    <mergeCell ref="M9:N9"/>
    <mergeCell ref="P9:R9"/>
    <mergeCell ref="C8:D8"/>
    <mergeCell ref="C9:D9"/>
    <mergeCell ref="C10:D10"/>
    <mergeCell ref="C11:D11"/>
    <mergeCell ref="F5:R5"/>
    <mergeCell ref="G6:H6"/>
    <mergeCell ref="J6:K6"/>
    <mergeCell ref="M6:N6"/>
    <mergeCell ref="P6:R6"/>
    <mergeCell ref="G7:H7"/>
    <mergeCell ref="J7:K7"/>
    <mergeCell ref="M7:N7"/>
    <mergeCell ref="P7:R7"/>
    <mergeCell ref="G8:H8"/>
    <mergeCell ref="J8:K8"/>
    <mergeCell ref="M8:N8"/>
    <mergeCell ref="A1:R2"/>
    <mergeCell ref="A3:R3"/>
    <mergeCell ref="A5:D5"/>
    <mergeCell ref="C6:D6"/>
    <mergeCell ref="C7:D7"/>
  </mergeCells>
  <conditionalFormatting sqref="G10:H10">
    <cfRule type="expression" dxfId="6" priority="5">
      <formula>G10="Goals On Track"</formula>
    </cfRule>
    <cfRule type="expression" dxfId="5" priority="6">
      <formula>OR(G10="Immediate Action Needed",G10="Priorities Identified")</formula>
    </cfRule>
  </conditionalFormatting>
  <conditionalFormatting sqref="N15:N24">
    <cfRule type="dataBar" priority="1">
      <dataBar>
        <cfvo type="min"/>
        <cfvo type="max"/>
        <color rgb="FFA02B93"/>
      </dataBar>
    </cfRule>
    <cfRule type="dataBar" priority="7">
      <dataBar>
        <cfvo type="min"/>
        <cfvo type="max"/>
        <color rgb="FFA02B93"/>
      </dataBar>
      <extLst>
        <ext xmlns:x14="http://schemas.microsoft.com/office/spreadsheetml/2009/9/main" uri="{B025F937-C7B1-47D3-B67F-A62EFF666E3E}">
          <x14:id>{DA7BCC03-17A7-1EF1-94BC-218243D55DFC}</x14:id>
        </ext>
      </extLst>
    </cfRule>
  </conditionalFormatting>
  <conditionalFormatting sqref="Q15:Q24">
    <cfRule type="expression" dxfId="4" priority="2">
      <formula>Q15="Fully Funded"</formula>
    </cfRule>
    <cfRule type="expression" dxfId="3" priority="3">
      <formula>OR(Q15="Top Priority",Q15="Past Due")</formula>
    </cfRule>
    <cfRule type="expression" dxfId="2" priority="4">
      <formula>Q15="Secondary"</formula>
    </cfRule>
  </conditionalFormatting>
  <dataValidations count="2">
    <dataValidation type="list" sqref="B15:B24" xr:uid="{00000000-0002-0000-0000-000000000000}">
      <formula1>"Overdue Obligation,Emergency Savings,High-Cost Debt,Predictable Expense,Essential Protection,Long-Term Goal,Optional Goal,Other"</formula1>
    </dataValidation>
    <dataValidation type="list" sqref="G15:L24" xr:uid="{00000000-0002-0000-0000-000001000000}">
      <formula1>"Yes,No"</formula1>
    </dataValidation>
  </dataValidations>
  <pageMargins left="0.7" right="0.7" top="0.75" bottom="0.75" header="0.3" footer="0.3"/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BCC03-17A7-1EF1-94BC-218243D55DFC}">
            <x14:dataBar>
              <x14:cfvo type="min"/>
              <x14:cfvo type="max"/>
              <x14:negativeFillColor auto="1"/>
              <x14:axisColor auto="1"/>
            </x14:dataBar>
          </x14:cfRule>
          <xm:sqref>N15:N24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17"/>
  <sheetViews>
    <sheetView workbookViewId="0"/>
  </sheetViews>
  <sheetFormatPr defaultRowHeight="14.5" x14ac:dyDescent="0.35"/>
  <cols>
    <col min="1" max="1" width="11" customWidth="1"/>
    <col min="2" max="2" width="27" customWidth="1"/>
    <col min="3" max="3" width="22" customWidth="1"/>
    <col min="4" max="5" width="19" customWidth="1"/>
    <col min="6" max="6" width="17" customWidth="1"/>
    <col min="7" max="7" width="48" customWidth="1"/>
    <col min="8" max="9" width="18" customWidth="1"/>
    <col min="10" max="10" width="30" customWidth="1"/>
  </cols>
  <sheetData>
    <row r="1" spans="1:10" x14ac:dyDescent="0.35">
      <c r="A1" s="61" t="s">
        <v>76</v>
      </c>
      <c r="B1" s="61"/>
      <c r="C1" s="61"/>
      <c r="D1" s="61"/>
      <c r="E1" s="61"/>
      <c r="F1" s="61"/>
      <c r="G1" s="61"/>
      <c r="H1" s="61"/>
      <c r="I1" s="61"/>
      <c r="J1" s="61"/>
    </row>
    <row r="2" spans="1:10" x14ac:dyDescent="0.35">
      <c r="A2" s="61"/>
      <c r="B2" s="61"/>
      <c r="C2" s="61"/>
      <c r="D2" s="61"/>
      <c r="E2" s="61"/>
      <c r="F2" s="61"/>
      <c r="G2" s="61"/>
      <c r="H2" s="61"/>
      <c r="I2" s="61"/>
      <c r="J2" s="61"/>
    </row>
    <row r="3" spans="1:10" x14ac:dyDescent="0.35">
      <c r="A3" s="62" t="s">
        <v>77</v>
      </c>
      <c r="B3" s="62"/>
      <c r="C3" s="62"/>
      <c r="D3" s="62"/>
      <c r="E3" s="62"/>
      <c r="F3" s="62"/>
      <c r="G3" s="62"/>
      <c r="H3" s="62"/>
      <c r="I3" s="62"/>
      <c r="J3" s="62"/>
    </row>
    <row r="5" spans="1:10" ht="29" x14ac:dyDescent="0.35">
      <c r="A5" s="29" t="s">
        <v>78</v>
      </c>
      <c r="B5" s="30" t="s">
        <v>36</v>
      </c>
      <c r="C5" s="30" t="s">
        <v>37</v>
      </c>
      <c r="D5" s="30" t="s">
        <v>40</v>
      </c>
      <c r="E5" s="30" t="s">
        <v>51</v>
      </c>
      <c r="F5" s="30" t="s">
        <v>41</v>
      </c>
      <c r="G5" s="30" t="s">
        <v>79</v>
      </c>
      <c r="H5" s="30" t="s">
        <v>52</v>
      </c>
      <c r="I5" s="30" t="s">
        <v>80</v>
      </c>
      <c r="J5" s="31" t="s">
        <v>6</v>
      </c>
    </row>
    <row r="6" spans="1:10" x14ac:dyDescent="0.35">
      <c r="A6" s="12">
        <v>1</v>
      </c>
      <c r="B6" s="26" t="str">
        <f ca="1">IFERROR(INDEX('Goal Prioritizer'!$A$15:$A$24,MATCH(A6,'Goal Prioritizer'!$O$15:$O$24,0)),"")</f>
        <v>Past-Due Rent</v>
      </c>
      <c r="C6" s="26" t="str">
        <f ca="1">IF(B6="","",INDEX('Goal Prioritizer'!$B$15:$B$24,MATCH(A6,'Goal Prioritizer'!$O$15:$O$24,0)))</f>
        <v>Overdue Obligation</v>
      </c>
      <c r="D6" s="27">
        <f ca="1">IF(B6="","",INDEX('Goal Prioritizer'!$E$15:$E$24,MATCH(A6,'Goal Prioritizer'!$O$15:$O$24,0)))</f>
        <v>1000</v>
      </c>
      <c r="E6" s="27">
        <f ca="1">IF(B6="","",INDEX('Goal Prioritizer'!$P$15:$P$24,MATCH(A6,'Goal Prioritizer'!$O$15:$O$24,0)))</f>
        <v>800</v>
      </c>
      <c r="F6" s="28">
        <f ca="1">IF(B6="","",INDEX('Goal Prioritizer'!$F$15:$F$24,MATCH(A6,'Goal Prioritizer'!$O$15:$O$24,0)))</f>
        <v>46318</v>
      </c>
      <c r="G6" s="26" t="str">
        <f ca="1">IF(B6="","",INDEX('Goal Prioritizer'!$R$15:$R$24,MATCH(A6,'Goal Prioritizer'!$O$15:$O$24,0)))</f>
        <v>Address consequences and bring the obligation current</v>
      </c>
      <c r="H6" s="3" t="s">
        <v>81</v>
      </c>
      <c r="I6" s="5"/>
      <c r="J6" s="21"/>
    </row>
    <row r="7" spans="1:10" x14ac:dyDescent="0.35">
      <c r="A7" s="12">
        <v>2</v>
      </c>
      <c r="B7" s="26" t="str">
        <f ca="1">IFERROR(INDEX('Goal Prioritizer'!$A$15:$A$24,MATCH(A7,'Goal Prioritizer'!$O$15:$O$24,0)),"")</f>
        <v>Car Insurance Renewal</v>
      </c>
      <c r="C7" s="26" t="str">
        <f ca="1">IF(B7="","",INDEX('Goal Prioritizer'!$B$15:$B$24,MATCH(A7,'Goal Prioritizer'!$O$15:$O$24,0)))</f>
        <v>Predictable Expense</v>
      </c>
      <c r="D7" s="27">
        <f ca="1">IF(B7="","",INDEX('Goal Prioritizer'!$E$15:$E$24,MATCH(A7,'Goal Prioritizer'!$O$15:$O$24,0)))</f>
        <v>600</v>
      </c>
      <c r="E7" s="27">
        <f ca="1">IF(B7="","",INDEX('Goal Prioritizer'!$P$15:$P$24,MATCH(A7,'Goal Prioritizer'!$O$15:$O$24,0)))</f>
        <v>0</v>
      </c>
      <c r="F7" s="28">
        <f ca="1">IF(B7="","",INDEX('Goal Prioritizer'!$F$15:$F$24,MATCH(A7,'Goal Prioritizer'!$O$15:$O$24,0)))</f>
        <v>46441</v>
      </c>
      <c r="G7" s="26" t="str">
        <f ca="1">IF(B7="","",INDEX('Goal Prioritizer'!$R$15:$R$24,MATCH(A7,'Goal Prioritizer'!$O$15:$O$24,0)))</f>
        <v>Create or fund a sinking fund before the due date</v>
      </c>
      <c r="H7" s="3" t="s">
        <v>81</v>
      </c>
      <c r="I7" s="5"/>
      <c r="J7" s="21"/>
    </row>
    <row r="8" spans="1:10" x14ac:dyDescent="0.35">
      <c r="A8" s="12">
        <v>3</v>
      </c>
      <c r="B8" s="26" t="str">
        <f ca="1">IFERROR(INDEX('Goal Prioritizer'!$A$15:$A$24,MATCH(A8,'Goal Prioritizer'!$O$15:$O$24,0)),"")</f>
        <v>Starter Emergency Fund</v>
      </c>
      <c r="C8" s="26" t="str">
        <f ca="1">IF(B8="","",INDEX('Goal Prioritizer'!$B$15:$B$24,MATCH(A8,'Goal Prioritizer'!$O$15:$O$24,0)))</f>
        <v>Emergency Savings</v>
      </c>
      <c r="D8" s="27">
        <f ca="1">IF(B8="","",INDEX('Goal Prioritizer'!$E$15:$E$24,MATCH(A8,'Goal Prioritizer'!$O$15:$O$24,0)))</f>
        <v>650</v>
      </c>
      <c r="E8" s="27">
        <f ca="1">IF(B8="","",INDEX('Goal Prioritizer'!$P$15:$P$24,MATCH(A8,'Goal Prioritizer'!$O$15:$O$24,0)))</f>
        <v>0</v>
      </c>
      <c r="F8" s="28">
        <f ca="1">IF(B8="","",INDEX('Goal Prioritizer'!$F$15:$F$24,MATCH(A8,'Goal Prioritizer'!$O$15:$O$24,0)))</f>
        <v>46379</v>
      </c>
      <c r="G8" s="26" t="str">
        <f ca="1">IF(B8="","",INDEX('Goal Prioritizer'!$R$15:$R$24,MATCH(A8,'Goal Prioritizer'!$O$15:$O$24,0)))</f>
        <v>Build accessible starter emergency savings</v>
      </c>
      <c r="H8" s="3" t="s">
        <v>81</v>
      </c>
      <c r="I8" s="5"/>
      <c r="J8" s="21"/>
    </row>
    <row r="9" spans="1:10" x14ac:dyDescent="0.35">
      <c r="A9" s="12">
        <v>4</v>
      </c>
      <c r="B9" s="26" t="str">
        <f ca="1">IFERROR(INDEX('Goal Prioritizer'!$A$15:$A$24,MATCH(A9,'Goal Prioritizer'!$O$15:$O$24,0)),"")</f>
        <v>Credit Card Payoff</v>
      </c>
      <c r="C9" s="26" t="str">
        <f ca="1">IF(B9="","",INDEX('Goal Prioritizer'!$B$15:$B$24,MATCH(A9,'Goal Prioritizer'!$O$15:$O$24,0)))</f>
        <v>High-Cost Debt</v>
      </c>
      <c r="D9" s="27">
        <f ca="1">IF(B9="","",INDEX('Goal Prioritizer'!$E$15:$E$24,MATCH(A9,'Goal Prioritizer'!$O$15:$O$24,0)))</f>
        <v>4500</v>
      </c>
      <c r="E9" s="27">
        <f ca="1">IF(B9="","",INDEX('Goal Prioritizer'!$P$15:$P$24,MATCH(A9,'Goal Prioritizer'!$O$15:$O$24,0)))</f>
        <v>0</v>
      </c>
      <c r="F9" s="28">
        <f ca="1">IF(B9="","",INDEX('Goal Prioritizer'!$F$15:$F$24,MATCH(A9,'Goal Prioritizer'!$O$15:$O$24,0)))</f>
        <v>46835</v>
      </c>
      <c r="G9" s="26" t="str">
        <f ca="1">IF(B9="","",INDEX('Goal Prioritizer'!$R$15:$R$24,MATCH(A9,'Goal Prioritizer'!$O$15:$O$24,0)))</f>
        <v>Continue required payments and direct extra money to costly debt</v>
      </c>
      <c r="H9" s="3" t="s">
        <v>81</v>
      </c>
      <c r="I9" s="5"/>
      <c r="J9" s="21"/>
    </row>
    <row r="10" spans="1:10" x14ac:dyDescent="0.35">
      <c r="A10" s="12">
        <v>5</v>
      </c>
      <c r="B10" s="26" t="str">
        <f ca="1">IFERROR(INDEX('Goal Prioritizer'!$A$15:$A$24,MATCH(A10,'Goal Prioritizer'!$O$15:$O$24,0)),"")</f>
        <v>Medical Deductible Fund</v>
      </c>
      <c r="C10" s="26" t="str">
        <f ca="1">IF(B10="","",INDEX('Goal Prioritizer'!$B$15:$B$24,MATCH(A10,'Goal Prioritizer'!$O$15:$O$24,0)))</f>
        <v>Essential Protection</v>
      </c>
      <c r="D10" s="27">
        <f ca="1">IF(B10="","",INDEX('Goal Prioritizer'!$E$15:$E$24,MATCH(A10,'Goal Prioritizer'!$O$15:$O$24,0)))</f>
        <v>1250</v>
      </c>
      <c r="E10" s="27">
        <f ca="1">IF(B10="","",INDEX('Goal Prioritizer'!$P$15:$P$24,MATCH(A10,'Goal Prioritizer'!$O$15:$O$24,0)))</f>
        <v>0</v>
      </c>
      <c r="F10" s="28">
        <f ca="1">IF(B10="","",INDEX('Goal Prioritizer'!$F$15:$F$24,MATCH(A10,'Goal Prioritizer'!$O$15:$O$24,0)))</f>
        <v>46530</v>
      </c>
      <c r="G10" s="26" t="str">
        <f ca="1">IF(B10="","",INDEX('Goal Prioritizer'!$R$15:$R$24,MATCH(A10,'Goal Prioritizer'!$O$15:$O$24,0)))</f>
        <v>Protect housing, health, transportation, or employment</v>
      </c>
      <c r="H10" s="3" t="s">
        <v>81</v>
      </c>
      <c r="I10" s="5"/>
      <c r="J10" s="21"/>
    </row>
    <row r="11" spans="1:10" x14ac:dyDescent="0.35">
      <c r="A11" s="12">
        <v>6</v>
      </c>
      <c r="B11" s="26" t="str">
        <f ca="1">IFERROR(INDEX('Goal Prioritizer'!$A$15:$A$24,MATCH(A11,'Goal Prioritizer'!$O$15:$O$24,0)),"")</f>
        <v>Vacation</v>
      </c>
      <c r="C11" s="26" t="str">
        <f ca="1">IF(B11="","",INDEX('Goal Prioritizer'!$B$15:$B$24,MATCH(A11,'Goal Prioritizer'!$O$15:$O$24,0)))</f>
        <v>Optional Goal</v>
      </c>
      <c r="D11" s="27">
        <f ca="1">IF(B11="","",INDEX('Goal Prioritizer'!$E$15:$E$24,MATCH(A11,'Goal Prioritizer'!$O$15:$O$24,0)))</f>
        <v>2100</v>
      </c>
      <c r="E11" s="27">
        <f ca="1">IF(B11="","",INDEX('Goal Prioritizer'!$P$15:$P$24,MATCH(A11,'Goal Prioritizer'!$O$15:$O$24,0)))</f>
        <v>0</v>
      </c>
      <c r="F11" s="28">
        <f ca="1">IF(B11="","",INDEX('Goal Prioritizer'!$F$15:$F$24,MATCH(A11,'Goal Prioritizer'!$O$15:$O$24,0)))</f>
        <v>46653</v>
      </c>
      <c r="G11" s="26" t="str">
        <f ca="1">IF(B11="","",INDEX('Goal Prioritizer'!$R$15:$R$24,MATCH(A11,'Goal Prioritizer'!$O$15:$O$24,0)))</f>
        <v>Review timing, tradeoffs, and whether the goal can wait</v>
      </c>
      <c r="H11" s="3" t="s">
        <v>81</v>
      </c>
      <c r="I11" s="5"/>
      <c r="J11" s="21"/>
    </row>
    <row r="12" spans="1:10" x14ac:dyDescent="0.35">
      <c r="A12" s="12">
        <v>7</v>
      </c>
      <c r="B12" s="26" t="str">
        <f ca="1">IFERROR(INDEX('Goal Prioritizer'!$A$15:$A$24,MATCH(A12,'Goal Prioritizer'!$O$15:$O$24,0)),"")</f>
        <v>Home Down Payment</v>
      </c>
      <c r="C12" s="26" t="str">
        <f ca="1">IF(B12="","",INDEX('Goal Prioritizer'!$B$15:$B$24,MATCH(A12,'Goal Prioritizer'!$O$15:$O$24,0)))</f>
        <v>Long-Term Goal</v>
      </c>
      <c r="D12" s="27">
        <f ca="1">IF(B12="","",INDEX('Goal Prioritizer'!$E$15:$E$24,MATCH(A12,'Goal Prioritizer'!$O$15:$O$24,0)))</f>
        <v>26000</v>
      </c>
      <c r="E12" s="27">
        <f ca="1">IF(B12="","",INDEX('Goal Prioritizer'!$P$15:$P$24,MATCH(A12,'Goal Prioritizer'!$O$15:$O$24,0)))</f>
        <v>0</v>
      </c>
      <c r="F12" s="28">
        <f ca="1">IF(B12="","",INDEX('Goal Prioritizer'!$F$15:$F$24,MATCH(A12,'Goal Prioritizer'!$O$15:$O$24,0)))</f>
        <v>48480</v>
      </c>
      <c r="G12" s="26" t="str">
        <f ca="1">IF(B12="","",INDEX('Goal Prioritizer'!$R$15:$R$24,MATCH(A12,'Goal Prioritizer'!$O$15:$O$24,0)))</f>
        <v>Fund after urgent risks and near-term obligations</v>
      </c>
      <c r="H12" s="3" t="s">
        <v>81</v>
      </c>
      <c r="I12" s="5"/>
      <c r="J12" s="21"/>
    </row>
    <row r="13" spans="1:10" x14ac:dyDescent="0.35">
      <c r="A13" s="12">
        <v>8</v>
      </c>
      <c r="B13" s="26" t="str">
        <f ca="1">IFERROR(INDEX('Goal Prioritizer'!$A$15:$A$24,MATCH(A13,'Goal Prioritizer'!$O$15:$O$24,0)),"")</f>
        <v/>
      </c>
      <c r="C13" s="26" t="str">
        <f ca="1">IF(B13="","",INDEX('Goal Prioritizer'!$B$15:$B$24,MATCH(A13,'Goal Prioritizer'!$O$15:$O$24,0)))</f>
        <v/>
      </c>
      <c r="D13" s="27" t="str">
        <f ca="1">IF(B13="","",INDEX('Goal Prioritizer'!$E$15:$E$24,MATCH(A13,'Goal Prioritizer'!$O$15:$O$24,0)))</f>
        <v/>
      </c>
      <c r="E13" s="27" t="str">
        <f ca="1">IF(B13="","",INDEX('Goal Prioritizer'!$P$15:$P$24,MATCH(A13,'Goal Prioritizer'!$O$15:$O$24,0)))</f>
        <v/>
      </c>
      <c r="F13" s="28" t="str">
        <f ca="1">IF(B13="","",INDEX('Goal Prioritizer'!$F$15:$F$24,MATCH(A13,'Goal Prioritizer'!$O$15:$O$24,0)))</f>
        <v/>
      </c>
      <c r="G13" s="26" t="str">
        <f ca="1">IF(B13="","",INDEX('Goal Prioritizer'!$R$15:$R$24,MATCH(A13,'Goal Prioritizer'!$O$15:$O$24,0)))</f>
        <v/>
      </c>
      <c r="H13" s="3" t="s">
        <v>81</v>
      </c>
      <c r="I13" s="5"/>
      <c r="J13" s="21"/>
    </row>
    <row r="14" spans="1:10" x14ac:dyDescent="0.35">
      <c r="A14" s="12">
        <v>9</v>
      </c>
      <c r="B14" s="26" t="str">
        <f ca="1">IFERROR(INDEX('Goal Prioritizer'!$A$15:$A$24,MATCH(A14,'Goal Prioritizer'!$O$15:$O$24,0)),"")</f>
        <v/>
      </c>
      <c r="C14" s="26" t="str">
        <f ca="1">IF(B14="","",INDEX('Goal Prioritizer'!$B$15:$B$24,MATCH(A14,'Goal Prioritizer'!$O$15:$O$24,0)))</f>
        <v/>
      </c>
      <c r="D14" s="27" t="str">
        <f ca="1">IF(B14="","",INDEX('Goal Prioritizer'!$E$15:$E$24,MATCH(A14,'Goal Prioritizer'!$O$15:$O$24,0)))</f>
        <v/>
      </c>
      <c r="E14" s="27" t="str">
        <f ca="1">IF(B14="","",INDEX('Goal Prioritizer'!$P$15:$P$24,MATCH(A14,'Goal Prioritizer'!$O$15:$O$24,0)))</f>
        <v/>
      </c>
      <c r="F14" s="28" t="str">
        <f ca="1">IF(B14="","",INDEX('Goal Prioritizer'!$F$15:$F$24,MATCH(A14,'Goal Prioritizer'!$O$15:$O$24,0)))</f>
        <v/>
      </c>
      <c r="G14" s="26" t="str">
        <f ca="1">IF(B14="","",INDEX('Goal Prioritizer'!$R$15:$R$24,MATCH(A14,'Goal Prioritizer'!$O$15:$O$24,0)))</f>
        <v/>
      </c>
      <c r="H14" s="3" t="s">
        <v>81</v>
      </c>
      <c r="I14" s="5"/>
      <c r="J14" s="21"/>
    </row>
    <row r="15" spans="1:10" x14ac:dyDescent="0.35">
      <c r="A15" s="12">
        <v>10</v>
      </c>
      <c r="B15" s="26" t="str">
        <f ca="1">IFERROR(INDEX('Goal Prioritizer'!$A$15:$A$24,MATCH(A15,'Goal Prioritizer'!$O$15:$O$24,0)),"")</f>
        <v/>
      </c>
      <c r="C15" s="26" t="str">
        <f ca="1">IF(B15="","",INDEX('Goal Prioritizer'!$B$15:$B$24,MATCH(A15,'Goal Prioritizer'!$O$15:$O$24,0)))</f>
        <v/>
      </c>
      <c r="D15" s="27" t="str">
        <f ca="1">IF(B15="","",INDEX('Goal Prioritizer'!$E$15:$E$24,MATCH(A15,'Goal Prioritizer'!$O$15:$O$24,0)))</f>
        <v/>
      </c>
      <c r="E15" s="27" t="str">
        <f ca="1">IF(B15="","",INDEX('Goal Prioritizer'!$P$15:$P$24,MATCH(A15,'Goal Prioritizer'!$O$15:$O$24,0)))</f>
        <v/>
      </c>
      <c r="F15" s="28" t="str">
        <f ca="1">IF(B15="","",INDEX('Goal Prioritizer'!$F$15:$F$24,MATCH(A15,'Goal Prioritizer'!$O$15:$O$24,0)))</f>
        <v/>
      </c>
      <c r="G15" s="26" t="str">
        <f ca="1">IF(B15="","",INDEX('Goal Prioritizer'!$R$15:$R$24,MATCH(A15,'Goal Prioritizer'!$O$15:$O$24,0)))</f>
        <v/>
      </c>
      <c r="H15" s="3" t="s">
        <v>81</v>
      </c>
      <c r="I15" s="5"/>
      <c r="J15" s="21"/>
    </row>
    <row r="16" spans="1:10" x14ac:dyDescent="0.35">
      <c r="A16" s="12"/>
      <c r="J16" s="13"/>
    </row>
    <row r="17" spans="1:10" x14ac:dyDescent="0.35">
      <c r="A17" s="22" t="s">
        <v>74</v>
      </c>
      <c r="B17" s="23"/>
      <c r="C17" s="23"/>
      <c r="D17" s="24">
        <f ca="1">SUM(D6:D15)</f>
        <v>36100</v>
      </c>
      <c r="E17" s="24">
        <f ca="1">SUM(E6:E15)</f>
        <v>800</v>
      </c>
      <c r="F17" s="23"/>
      <c r="G17" s="23"/>
      <c r="H17" s="23"/>
      <c r="I17" s="23"/>
      <c r="J17" s="25"/>
    </row>
  </sheetData>
  <mergeCells count="2">
    <mergeCell ref="A1:J2"/>
    <mergeCell ref="A3:J3"/>
  </mergeCells>
  <conditionalFormatting sqref="H6:H15">
    <cfRule type="expression" dxfId="1" priority="1">
      <formula>H6="Complete"</formula>
    </cfRule>
    <cfRule type="expression" dxfId="0" priority="2">
      <formula>OR(H6="Not Started",H6="Deferred")</formula>
    </cfRule>
  </conditionalFormatting>
  <dataValidations count="1">
    <dataValidation type="list" sqref="H6:H15" xr:uid="{00000000-0002-0000-0100-000000000000}">
      <formula1>"Not Started,In Progress,Complete,Deferred"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15"/>
  <sheetViews>
    <sheetView workbookViewId="0"/>
  </sheetViews>
  <sheetFormatPr defaultRowHeight="14.5" x14ac:dyDescent="0.35"/>
  <cols>
    <col min="1" max="1" width="23" customWidth="1"/>
    <col min="2" max="2" width="38" customWidth="1"/>
    <col min="3" max="4" width="13" customWidth="1"/>
    <col min="5" max="5" width="38" customWidth="1"/>
    <col min="6" max="6" width="31" customWidth="1"/>
    <col min="7" max="7" width="36" customWidth="1"/>
    <col min="8" max="8" width="28" customWidth="1"/>
  </cols>
  <sheetData>
    <row r="1" spans="1:8" x14ac:dyDescent="0.35">
      <c r="A1" s="61" t="s">
        <v>82</v>
      </c>
      <c r="B1" s="61"/>
      <c r="C1" s="61"/>
      <c r="D1" s="61"/>
      <c r="E1" s="61"/>
      <c r="F1" s="61"/>
      <c r="G1" s="61"/>
      <c r="H1" s="61"/>
    </row>
    <row r="2" spans="1:8" x14ac:dyDescent="0.35">
      <c r="A2" s="61"/>
      <c r="B2" s="61"/>
      <c r="C2" s="61"/>
      <c r="D2" s="61"/>
      <c r="E2" s="61"/>
      <c r="F2" s="61"/>
      <c r="G2" s="61"/>
      <c r="H2" s="61"/>
    </row>
    <row r="3" spans="1:8" x14ac:dyDescent="0.35">
      <c r="A3" s="62" t="s">
        <v>83</v>
      </c>
      <c r="B3" s="62"/>
      <c r="C3" s="62"/>
      <c r="D3" s="62"/>
      <c r="E3" s="62"/>
      <c r="F3" s="62"/>
      <c r="G3" s="62"/>
      <c r="H3" s="62"/>
    </row>
    <row r="5" spans="1:8" x14ac:dyDescent="0.35">
      <c r="A5" s="29" t="s">
        <v>84</v>
      </c>
      <c r="B5" s="30" t="s">
        <v>85</v>
      </c>
      <c r="C5" s="30" t="s">
        <v>86</v>
      </c>
      <c r="D5" s="30" t="s">
        <v>87</v>
      </c>
      <c r="E5" s="30" t="s">
        <v>88</v>
      </c>
      <c r="F5" s="30" t="s">
        <v>89</v>
      </c>
      <c r="G5" s="30" t="s">
        <v>90</v>
      </c>
      <c r="H5" s="31" t="s">
        <v>6</v>
      </c>
    </row>
    <row r="6" spans="1:8" ht="29" x14ac:dyDescent="0.35">
      <c r="A6" s="33" t="s">
        <v>91</v>
      </c>
      <c r="B6" s="32" t="s">
        <v>92</v>
      </c>
      <c r="C6" s="32">
        <v>3</v>
      </c>
      <c r="D6" s="32">
        <v>0</v>
      </c>
      <c r="E6" s="32" t="s">
        <v>93</v>
      </c>
      <c r="F6" s="32" t="s">
        <v>94</v>
      </c>
      <c r="G6" s="32" t="s">
        <v>95</v>
      </c>
      <c r="H6" s="34"/>
    </row>
    <row r="7" spans="1:8" ht="29" x14ac:dyDescent="0.35">
      <c r="A7" s="33" t="s">
        <v>96</v>
      </c>
      <c r="B7" s="32" t="s">
        <v>97</v>
      </c>
      <c r="C7" s="32">
        <v>4</v>
      </c>
      <c r="D7" s="32">
        <v>0</v>
      </c>
      <c r="E7" s="32" t="s">
        <v>98</v>
      </c>
      <c r="F7" s="32" t="s">
        <v>99</v>
      </c>
      <c r="G7" s="32" t="s">
        <v>100</v>
      </c>
      <c r="H7" s="34"/>
    </row>
    <row r="8" spans="1:8" ht="29" x14ac:dyDescent="0.35">
      <c r="A8" s="33" t="s">
        <v>65</v>
      </c>
      <c r="B8" s="32" t="s">
        <v>101</v>
      </c>
      <c r="C8" s="32">
        <v>4</v>
      </c>
      <c r="D8" s="32">
        <v>0</v>
      </c>
      <c r="E8" s="32" t="s">
        <v>102</v>
      </c>
      <c r="F8" s="32" t="s">
        <v>103</v>
      </c>
      <c r="G8" s="32" t="s">
        <v>104</v>
      </c>
      <c r="H8" s="34"/>
    </row>
    <row r="9" spans="1:8" ht="29" x14ac:dyDescent="0.35">
      <c r="A9" s="33" t="s">
        <v>105</v>
      </c>
      <c r="B9" s="32" t="s">
        <v>106</v>
      </c>
      <c r="C9" s="32">
        <v>3</v>
      </c>
      <c r="D9" s="32">
        <v>0</v>
      </c>
      <c r="E9" s="32" t="s">
        <v>107</v>
      </c>
      <c r="F9" s="32" t="s">
        <v>108</v>
      </c>
      <c r="G9" s="32" t="s">
        <v>109</v>
      </c>
      <c r="H9" s="34"/>
    </row>
    <row r="10" spans="1:8" ht="29" x14ac:dyDescent="0.35">
      <c r="A10" s="33" t="s">
        <v>110</v>
      </c>
      <c r="B10" s="32" t="s">
        <v>111</v>
      </c>
      <c r="C10" s="32">
        <v>2</v>
      </c>
      <c r="D10" s="32">
        <v>0</v>
      </c>
      <c r="E10" s="32" t="s">
        <v>112</v>
      </c>
      <c r="F10" s="32" t="s">
        <v>113</v>
      </c>
      <c r="G10" s="32" t="s">
        <v>114</v>
      </c>
      <c r="H10" s="34"/>
    </row>
    <row r="11" spans="1:8" x14ac:dyDescent="0.35">
      <c r="A11" s="33" t="s">
        <v>115</v>
      </c>
      <c r="B11" s="32" t="s">
        <v>116</v>
      </c>
      <c r="C11" s="32">
        <v>0</v>
      </c>
      <c r="D11" s="32">
        <v>2</v>
      </c>
      <c r="E11" s="32" t="s">
        <v>117</v>
      </c>
      <c r="F11" s="32" t="s">
        <v>118</v>
      </c>
      <c r="G11" s="32" t="s">
        <v>119</v>
      </c>
      <c r="H11" s="34"/>
    </row>
    <row r="12" spans="1:8" ht="29" x14ac:dyDescent="0.35">
      <c r="A12" s="33" t="s">
        <v>55</v>
      </c>
      <c r="B12" s="32" t="s">
        <v>120</v>
      </c>
      <c r="C12" s="32">
        <v>5</v>
      </c>
      <c r="D12" s="32">
        <v>0</v>
      </c>
      <c r="E12" s="32" t="s">
        <v>121</v>
      </c>
      <c r="F12" s="32" t="s">
        <v>122</v>
      </c>
      <c r="G12" s="32" t="s">
        <v>123</v>
      </c>
      <c r="H12" s="34"/>
    </row>
    <row r="13" spans="1:8" ht="29" x14ac:dyDescent="0.35">
      <c r="A13" s="33" t="s">
        <v>59</v>
      </c>
      <c r="B13" s="32" t="s">
        <v>124</v>
      </c>
      <c r="C13" s="32">
        <v>2</v>
      </c>
      <c r="D13" s="32">
        <v>0</v>
      </c>
      <c r="E13" s="32" t="s">
        <v>125</v>
      </c>
      <c r="F13" s="32" t="s">
        <v>126</v>
      </c>
      <c r="G13" s="32" t="s">
        <v>127</v>
      </c>
      <c r="H13" s="34"/>
    </row>
    <row r="14" spans="1:8" ht="29" x14ac:dyDescent="0.35">
      <c r="A14" s="33" t="s">
        <v>128</v>
      </c>
      <c r="B14" s="32" t="s">
        <v>129</v>
      </c>
      <c r="C14" s="32">
        <v>3</v>
      </c>
      <c r="D14" s="32">
        <v>0</v>
      </c>
      <c r="E14" s="32" t="s">
        <v>130</v>
      </c>
      <c r="F14" s="32" t="s">
        <v>131</v>
      </c>
      <c r="G14" s="32" t="s">
        <v>132</v>
      </c>
      <c r="H14" s="34"/>
    </row>
    <row r="15" spans="1:8" x14ac:dyDescent="0.35">
      <c r="A15" s="35" t="s">
        <v>133</v>
      </c>
      <c r="B15" s="36" t="s">
        <v>134</v>
      </c>
      <c r="C15" s="36">
        <v>3</v>
      </c>
      <c r="D15" s="36">
        <v>0</v>
      </c>
      <c r="E15" s="36" t="s">
        <v>135</v>
      </c>
      <c r="F15" s="36" t="s">
        <v>136</v>
      </c>
      <c r="G15" s="36" t="s">
        <v>137</v>
      </c>
      <c r="H15" s="37"/>
    </row>
  </sheetData>
  <mergeCells count="2">
    <mergeCell ref="A1:H2"/>
    <mergeCell ref="A3:H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21"/>
  <sheetViews>
    <sheetView workbookViewId="0"/>
  </sheetViews>
  <sheetFormatPr defaultRowHeight="14.5" x14ac:dyDescent="0.35"/>
  <cols>
    <col min="1" max="1" width="12" customWidth="1"/>
    <col min="2" max="3" width="24" customWidth="1"/>
    <col min="4" max="6" width="22" customWidth="1"/>
  </cols>
  <sheetData>
    <row r="1" spans="1:6" x14ac:dyDescent="0.35">
      <c r="A1" s="61" t="s">
        <v>138</v>
      </c>
      <c r="B1" s="61"/>
      <c r="C1" s="61"/>
      <c r="D1" s="61"/>
      <c r="E1" s="61"/>
      <c r="F1" s="61"/>
    </row>
    <row r="2" spans="1:6" x14ac:dyDescent="0.35">
      <c r="A2" s="61"/>
      <c r="B2" s="61"/>
      <c r="C2" s="61"/>
      <c r="D2" s="61"/>
      <c r="E2" s="61"/>
      <c r="F2" s="61"/>
    </row>
    <row r="4" spans="1:6" x14ac:dyDescent="0.35">
      <c r="A4" s="1" t="s">
        <v>139</v>
      </c>
      <c r="B4" s="63" t="s">
        <v>140</v>
      </c>
      <c r="C4" s="63" t="s">
        <v>88</v>
      </c>
      <c r="D4" s="63"/>
      <c r="E4" s="63"/>
      <c r="F4" s="63"/>
    </row>
    <row r="5" spans="1:6" x14ac:dyDescent="0.35">
      <c r="A5" s="32" t="s">
        <v>141</v>
      </c>
      <c r="B5" s="64" t="s">
        <v>142</v>
      </c>
      <c r="C5" s="64" t="s">
        <v>143</v>
      </c>
      <c r="D5" s="64"/>
      <c r="E5" s="64"/>
      <c r="F5" s="64"/>
    </row>
    <row r="6" spans="1:6" x14ac:dyDescent="0.35">
      <c r="A6" s="32" t="s">
        <v>144</v>
      </c>
      <c r="B6" s="64" t="s">
        <v>145</v>
      </c>
      <c r="C6" s="64" t="s">
        <v>146</v>
      </c>
      <c r="D6" s="64"/>
      <c r="E6" s="64"/>
      <c r="F6" s="64"/>
    </row>
    <row r="7" spans="1:6" x14ac:dyDescent="0.35">
      <c r="A7" s="32" t="s">
        <v>147</v>
      </c>
      <c r="B7" s="64" t="s">
        <v>148</v>
      </c>
      <c r="C7" s="64" t="s">
        <v>149</v>
      </c>
      <c r="D7" s="64"/>
      <c r="E7" s="64"/>
      <c r="F7" s="64"/>
    </row>
    <row r="8" spans="1:6" x14ac:dyDescent="0.35">
      <c r="A8" s="32" t="s">
        <v>150</v>
      </c>
      <c r="B8" s="64" t="s">
        <v>151</v>
      </c>
      <c r="C8" s="64" t="s">
        <v>152</v>
      </c>
      <c r="D8" s="64"/>
      <c r="E8" s="64"/>
      <c r="F8" s="64"/>
    </row>
    <row r="9" spans="1:6" x14ac:dyDescent="0.35">
      <c r="A9" s="32" t="s">
        <v>153</v>
      </c>
      <c r="B9" s="64" t="s">
        <v>154</v>
      </c>
      <c r="C9" s="64" t="s">
        <v>155</v>
      </c>
      <c r="D9" s="64"/>
      <c r="E9" s="64"/>
      <c r="F9" s="64"/>
    </row>
    <row r="10" spans="1:6" x14ac:dyDescent="0.35">
      <c r="A10" s="32" t="s">
        <v>156</v>
      </c>
      <c r="B10" s="64" t="s">
        <v>157</v>
      </c>
      <c r="C10" s="64" t="s">
        <v>158</v>
      </c>
      <c r="D10" s="64"/>
      <c r="E10" s="64"/>
      <c r="F10" s="64"/>
    </row>
    <row r="11" spans="1:6" x14ac:dyDescent="0.35">
      <c r="A11" s="32" t="s">
        <v>159</v>
      </c>
      <c r="B11" s="64" t="s">
        <v>160</v>
      </c>
      <c r="C11" s="64" t="s">
        <v>161</v>
      </c>
      <c r="D11" s="64"/>
      <c r="E11" s="64"/>
      <c r="F11" s="64"/>
    </row>
    <row r="12" spans="1:6" x14ac:dyDescent="0.35">
      <c r="A12" s="32" t="s">
        <v>162</v>
      </c>
      <c r="B12" s="64" t="s">
        <v>163</v>
      </c>
      <c r="C12" s="64" t="s">
        <v>164</v>
      </c>
      <c r="D12" s="64"/>
      <c r="E12" s="64"/>
      <c r="F12" s="64"/>
    </row>
    <row r="14" spans="1:6" x14ac:dyDescent="0.35">
      <c r="A14" s="65" t="s">
        <v>165</v>
      </c>
      <c r="B14" s="65"/>
      <c r="C14" s="65"/>
      <c r="D14" s="65"/>
      <c r="E14" s="65"/>
      <c r="F14" s="65"/>
    </row>
    <row r="15" spans="1:6" x14ac:dyDescent="0.35">
      <c r="A15" s="38" t="s">
        <v>141</v>
      </c>
      <c r="B15" s="66" t="s">
        <v>166</v>
      </c>
      <c r="C15" s="66" t="s">
        <v>167</v>
      </c>
      <c r="D15" s="66"/>
      <c r="E15" s="66"/>
      <c r="F15" s="66"/>
    </row>
    <row r="16" spans="1:6" x14ac:dyDescent="0.35">
      <c r="A16" s="38" t="s">
        <v>144</v>
      </c>
      <c r="B16" s="66" t="s">
        <v>168</v>
      </c>
      <c r="C16" s="66" t="s">
        <v>169</v>
      </c>
      <c r="D16" s="66"/>
      <c r="E16" s="66"/>
      <c r="F16" s="66"/>
    </row>
    <row r="17" spans="1:6" x14ac:dyDescent="0.35">
      <c r="A17" s="38" t="s">
        <v>147</v>
      </c>
      <c r="B17" s="66" t="s">
        <v>170</v>
      </c>
      <c r="C17" s="66" t="s">
        <v>171</v>
      </c>
      <c r="D17" s="66"/>
      <c r="E17" s="66"/>
      <c r="F17" s="66"/>
    </row>
    <row r="18" spans="1:6" x14ac:dyDescent="0.35">
      <c r="A18" s="38" t="s">
        <v>150</v>
      </c>
      <c r="B18" s="66" t="s">
        <v>172</v>
      </c>
      <c r="C18" s="66" t="s">
        <v>173</v>
      </c>
      <c r="D18" s="66"/>
      <c r="E18" s="66"/>
      <c r="F18" s="66"/>
    </row>
    <row r="19" spans="1:6" x14ac:dyDescent="0.35">
      <c r="A19" s="38" t="s">
        <v>153</v>
      </c>
      <c r="B19" s="66" t="s">
        <v>174</v>
      </c>
      <c r="C19" s="66" t="s">
        <v>175</v>
      </c>
      <c r="D19" s="66"/>
      <c r="E19" s="66"/>
      <c r="F19" s="66"/>
    </row>
    <row r="20" spans="1:6" x14ac:dyDescent="0.35">
      <c r="A20" s="38" t="s">
        <v>156</v>
      </c>
      <c r="B20" s="66" t="s">
        <v>176</v>
      </c>
      <c r="C20" s="66" t="s">
        <v>177</v>
      </c>
      <c r="D20" s="66"/>
      <c r="E20" s="66"/>
      <c r="F20" s="66"/>
    </row>
    <row r="21" spans="1:6" x14ac:dyDescent="0.35">
      <c r="A21" s="38" t="s">
        <v>159</v>
      </c>
      <c r="B21" s="66" t="s">
        <v>178</v>
      </c>
      <c r="C21" s="66" t="s">
        <v>179</v>
      </c>
      <c r="D21" s="66"/>
      <c r="E21" s="66"/>
      <c r="F21" s="66"/>
    </row>
  </sheetData>
  <mergeCells count="34">
    <mergeCell ref="B19:C19"/>
    <mergeCell ref="D19:F19"/>
    <mergeCell ref="B20:C20"/>
    <mergeCell ref="D20:F20"/>
    <mergeCell ref="B21:C21"/>
    <mergeCell ref="D21:F21"/>
    <mergeCell ref="B16:C16"/>
    <mergeCell ref="D16:F16"/>
    <mergeCell ref="B17:C17"/>
    <mergeCell ref="D17:F17"/>
    <mergeCell ref="B18:C18"/>
    <mergeCell ref="D18:F18"/>
    <mergeCell ref="B12:C12"/>
    <mergeCell ref="D12:F12"/>
    <mergeCell ref="A14:F14"/>
    <mergeCell ref="B15:C15"/>
    <mergeCell ref="D15:F15"/>
    <mergeCell ref="B9:C9"/>
    <mergeCell ref="D9:F9"/>
    <mergeCell ref="B10:C10"/>
    <mergeCell ref="D10:F10"/>
    <mergeCell ref="B11:C11"/>
    <mergeCell ref="D11:F11"/>
    <mergeCell ref="B6:C6"/>
    <mergeCell ref="D6:F6"/>
    <mergeCell ref="B7:C7"/>
    <mergeCell ref="D7:F7"/>
    <mergeCell ref="B8:C8"/>
    <mergeCell ref="D8:F8"/>
    <mergeCell ref="A1:F2"/>
    <mergeCell ref="B4:C4"/>
    <mergeCell ref="D4:F4"/>
    <mergeCell ref="B5:C5"/>
    <mergeCell ref="D5:F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Goal Prioritizer</vt:lpstr>
      <vt:lpstr>Priority Action Plan</vt:lpstr>
      <vt:lpstr>Decision Matrix</vt:lpstr>
      <vt:lpstr>How to Use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Edvaldo Ribeiro</cp:lastModifiedBy>
  <dcterms:modified xsi:type="dcterms:W3CDTF">2026-09-23T10:11:02Z</dcterms:modified>
</cp:coreProperties>
</file>