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e1c424ea6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nking Fund Calculator" sheetId="1" r:id="R3c7eb99191884398"/>
    <x:sheet xmlns:r="http://schemas.openxmlformats.org/officeDocument/2006/relationships" name="Monthly Funding Plan" sheetId="2" r:id="R8050be1d43214037"/>
    <x:sheet xmlns:r="http://schemas.openxmlformats.org/officeDocument/2006/relationships" name="Contribution Tracker" sheetId="3" r:id="Rfe785ea80fba447d"/>
    <x:sheet xmlns:r="http://schemas.openxmlformats.org/officeDocument/2006/relationships" name="How to Use" sheetId="4" r:id="R712bb9ccf02c4c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d, yyyy"/>
    <x:numFmt numFmtId="201" formatCode="0.0%"/>
    <x:numFmt numFmtId="202" formatCode="$#,##0.00;[Red]($#,##0.00);-"/>
    <x:numFmt numFmtId="203" formatCode="0.0"/>
    <x:numFmt numFmtId="204" formatCode="0"/>
  </x:numFmts>
  <x:fonts count="11">
    <x:font>
      <x:sz val="11"/>
      <x:name val="Carlito"/>
    </x:font>
    <x:font>
      <x:b/>
      <x:sz val="22"/>
      <x:color rgb="FFFFFFFF"/>
      <x:name val="Carlito"/>
    </x:font>
    <x:font>
      <x:i/>
      <x:sz val="10"/>
      <x:color rgb="FF40534D"/>
      <x:name val="Carlito"/>
    </x:font>
    <x:font>
      <x:b/>
      <x:sz val="11"/>
      <x:color rgb="FFFFFFFF"/>
      <x:name val="Carlito"/>
    </x:font>
    <x:font>
      <x:b/>
      <x:sz val="11"/>
      <x:color rgb="FF123F35"/>
      <x:name val="Carlito"/>
    </x:font>
    <x:font>
      <x:sz val="11"/>
      <x:color rgb="FF0000FF"/>
      <x:name val="Carlito"/>
    </x:font>
    <x:font>
      <x:b/>
      <x:sz val="11"/>
      <x:color rgb="FF000000"/>
      <x:name val="Carlito"/>
    </x:font>
    <x:font>
      <x:i/>
      <x:sz val="9"/>
      <x:color rgb="FF40534D"/>
      <x:name val="Carlito"/>
    </x:font>
    <x:font>
      <x:b/>
      <x:sz val="20"/>
      <x:color rgb="FFFFFFFF"/>
      <x:name val="Carlito"/>
    </x:font>
    <x:font>
      <x:i/>
      <x:sz val="11"/>
      <x:color rgb="FF40534D"/>
      <x:name val="Carlito"/>
    </x:font>
    <x:font>
      <x:sz val="11"/>
      <x:color rgb="FF40534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DDEFE8"/>
      </x:patternFill>
    </x:fill>
    <x:fill>
      <x:patternFill patternType="solid">
        <x:fgColor rgb="FF0F766E"/>
      </x:patternFill>
    </x:fill>
    <x:fill>
      <x:patternFill patternType="solid">
        <x:fgColor rgb="FFEEF2EF"/>
      </x:patternFill>
    </x:fill>
    <x:fill>
      <x:patternFill patternType="solid">
        <x:fgColor rgb="FFFFF9D9"/>
      </x:patternFill>
    </x:fill>
    <x:fill>
      <x:patternFill patternType="solid">
        <x:fgColor rgb="FFF8FAF7"/>
      </x:patternFill>
    </x:fill>
  </x:fills>
  <x:borders count="28">
    <x:border/>
    <x:border/>
    <x:border>
      <x:top style="thin">
        <x:color rgb="FF123F35"/>
      </x:top>
    </x:border>
    <x:border>
      <x:top style="thin">
        <x:color rgb="FF123F35"/>
      </x:top>
    </x:border>
    <x:border>
      <x:top style="thin">
        <x:color rgb="FFDDEFE8"/>
      </x:top>
    </x:border>
    <x:border>
      <x:top style="thin">
        <x:color rgb="FFDDEFE8"/>
      </x:top>
    </x:border>
    <x:border>
      <x:left style="hair">
        <x:color rgb="FFD7E0DC"/>
      </x:left>
      <x:top style="hair">
        <x:color rgb="FFD7E0DC"/>
      </x:top>
    </x:border>
    <x:border>
      <x:top style="hair">
        <x:color rgb="FFD7E0DC"/>
      </x:top>
    </x:border>
    <x:border>
      <x:right style="hair">
        <x:color rgb="FFD7E0DC"/>
      </x:right>
      <x:top style="hair">
        <x:color rgb="FFD7E0DC"/>
      </x:top>
    </x:border>
    <x:border>
      <x:left style="hair">
        <x:color rgb="FFD7E0DC"/>
      </x:left>
    </x:border>
    <x:border>
      <x:right style="hair">
        <x:color rgb="FFD7E0DC"/>
      </x:right>
    </x:border>
    <x:border>
      <x:left style="hair">
        <x:color rgb="FFD7E0DC"/>
      </x:left>
      <x:bottom style="hair">
        <x:color rgb="FFD7E0DC"/>
      </x:bottom>
    </x:border>
    <x:border>
      <x:bottom style="hair">
        <x:color rgb="FFD7E0DC"/>
      </x:bottom>
    </x:border>
    <x:border>
      <x:right style="hair">
        <x:color rgb="FFD7E0DC"/>
      </x:right>
      <x:bottom style="hair">
        <x:color rgb="FFD7E0DC"/>
      </x:bottom>
    </x:border>
    <x:border>
      <x:left style="hair">
        <x:color rgb="FFD7E0DC"/>
      </x:left>
      <x:top style="hair">
        <x:color rgb="FFD7E0DC"/>
      </x:top>
    </x:border>
    <x:border>
      <x:top style="hair">
        <x:color rgb="FFD7E0DC"/>
      </x:top>
    </x:border>
    <x:border>
      <x:right style="hair">
        <x:color rgb="FFD7E0DC"/>
      </x:right>
      <x:top style="hair">
        <x:color rgb="FFD7E0DC"/>
      </x:top>
    </x:border>
    <x:border>
      <x:left style="hair">
        <x:color rgb="FFD7E0DC"/>
      </x:left>
    </x:border>
    <x:border>
      <x:right style="hair">
        <x:color rgb="FFD7E0DC"/>
      </x:right>
    </x:border>
    <x:border>
      <x:left style="hair">
        <x:color rgb="FFD7E0DC"/>
      </x:left>
      <x:bottom style="hair">
        <x:color rgb="FFD7E0DC"/>
      </x:bottom>
    </x:border>
    <x:border>
      <x:bottom style="hair">
        <x:color rgb="FFD7E0DC"/>
      </x:bottom>
    </x:border>
    <x:border>
      <x:right style="hair">
        <x:color rgb="FFD7E0DC"/>
      </x:right>
      <x:bottom style="hair">
        <x:color rgb="FFD7E0DC"/>
      </x:bottom>
    </x:border>
    <x:border>
      <x:left style="hair">
        <x:color rgb="FFD7E0DC"/>
      </x:left>
      <x:top style="thin">
        <x:color rgb="FF123F35"/>
      </x:top>
      <x:bottom style="hair">
        <x:color rgb="FFD7E0DC"/>
      </x:bottom>
    </x:border>
    <x:border>
      <x:top style="thin">
        <x:color rgb="FF123F35"/>
      </x:top>
      <x:bottom style="hair">
        <x:color rgb="FFD7E0DC"/>
      </x:bottom>
    </x:border>
    <x:border>
      <x:right style="hair">
        <x:color rgb="FFD7E0DC"/>
      </x:right>
      <x:top style="thin">
        <x:color rgb="FF123F35"/>
      </x:top>
      <x:bottom style="hair">
        <x:color rgb="FFD7E0DC"/>
      </x:bottom>
    </x:border>
    <x:border>
      <x:left style="hair">
        <x:color rgb="FFD7E0DC"/>
      </x:left>
      <x:top style="thin">
        <x:color rgb="FF123F35"/>
      </x:top>
      <x:bottom style="hair">
        <x:color rgb="FFD7E0DC"/>
      </x:bottom>
    </x:border>
    <x:border>
      <x:top style="thin">
        <x:color rgb="FF123F35"/>
      </x:top>
      <x:bottom style="hair">
        <x:color rgb="FFD7E0DC"/>
      </x:bottom>
    </x:border>
    <x:border>
      <x:right style="hair">
        <x:color rgb="FFD7E0DC"/>
      </x:right>
      <x:top style="thin">
        <x:color rgb="FF123F35"/>
      </x:top>
      <x:bottom style="hair">
        <x:color rgb="FFD7E0DC"/>
      </x:bottom>
    </x:border>
  </x:borders>
  <x:cellStyleXfs count="1">
    <x:xf numFmtId="0" fontId="0" fillId="0" borderId="0"/>
  </x:cellStyleXfs>
  <x:cellXfs count="17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1" xfId="0" applyNumberFormat="1" applyFont="1" applyFill="1" applyBorder="1"/>
    <x:xf numFmtId="0" fontId="6" fillId="3" borderId="3" xfId="0" applyNumberFormat="1" applyFont="1" applyFill="1" applyBorder="1"/>
    <x:xf numFmtId="202" fontId="6" fillId="3" borderId="2" xfId="0" applyNumberFormat="1" applyFont="1" applyFill="1" applyBorder="1"/>
    <x:xf numFmtId="202" fontId="6" fillId="3" borderId="3" xfId="0" applyNumberFormat="1" applyFont="1" applyFill="1" applyBorder="1"/>
    <x:xf numFmtId="201" fontId="6" fillId="3" borderId="2" xfId="0" applyNumberFormat="1" applyFont="1" applyFill="1" applyBorder="1"/>
    <x:xf numFmtId="201" fontId="6" fillId="3" borderId="3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4" xfId="0" applyNumberFormat="1" applyFont="1" applyFill="1" applyBorder="1"/>
    <x:xf numFmtId="0" fontId="7" fillId="7" borderId="4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5" xfId="0" applyNumberFormat="1" applyFont="1" applyFill="1" applyBorder="1"/>
    <x:xf numFmtId="0" fontId="7" fillId="7" borderId="5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wrapText="1"/>
    </x:xf>
    <x:xf numFmtId="0" fontId="7" fillId="7" borderId="5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4" fillId="5" borderId="9" xfId="0" applyNumberFormat="1" applyFont="1" applyFill="1" applyBorder="1" applyAlignment="1">
      <x:alignment horizontal="center"/>
    </x:xf>
    <x:xf numFmtId="0" fontId="4" fillId="5" borderId="10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/>
    <x:xf numFmtId="0" fontId="0" fillId="0" borderId="0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201" fontId="5" fillId="6" borderId="12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3" fillId="4" borderId="14" xfId="0" applyNumberFormat="1" applyFont="1" applyFill="1" applyBorder="1"/>
    <x:xf numFmtId="0" fontId="3" fillId="4" borderId="15" xfId="0" applyNumberFormat="1" applyFont="1" applyFill="1" applyBorder="1"/>
    <x:xf numFmtId="0" fontId="3" fillId="4" borderId="16" xfId="0" applyNumberFormat="1" applyFont="1" applyFill="1" applyBorder="1"/>
    <x:xf numFmtId="0" fontId="4" fillId="5" borderId="17" xfId="0" applyNumberFormat="1" applyFont="1" applyFill="1" applyBorder="1" applyAlignment="1">
      <x:alignment horizontal="center"/>
    </x:xf>
    <x:xf numFmtId="0" fontId="4" fillId="5" borderId="18" xfId="0" applyNumberFormat="1" applyFont="1" applyFill="1" applyBorder="1" applyAlignment="1">
      <x:alignment horizontal="center"/>
    </x:xf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201" fontId="5" fillId="6" borderId="20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202" fontId="0" fillId="0" borderId="10" xfId="0" applyNumberFormat="1" applyFont="1" applyFill="1" applyBorder="1"/>
    <x:xf numFmtId="201" fontId="0" fillId="0" borderId="12" xfId="0" applyNumberFormat="1" applyFont="1" applyFill="1" applyBorder="1"/>
    <x:xf numFmtId="204" fontId="0" fillId="0" borderId="12" xfId="0" applyNumberFormat="1" applyFont="1" applyFill="1" applyBorder="1"/>
    <x:xf numFmtId="204" fontId="0" fillId="0" borderId="13" xfId="0" applyNumberFormat="1" applyFont="1" applyFill="1" applyBorder="1"/>
    <x:xf numFmtId="202" fontId="0" fillId="0" borderId="18" xfId="0" applyNumberFormat="1" applyFont="1" applyFill="1" applyBorder="1"/>
    <x:xf numFmtId="201" fontId="0" fillId="0" borderId="20" xfId="0" applyNumberFormat="1" applyFont="1" applyFill="1" applyBorder="1"/>
    <x:xf numFmtId="204" fontId="0" fillId="0" borderId="20" xfId="0" applyNumberFormat="1" applyFont="1" applyFill="1" applyBorder="1"/>
    <x:xf numFmtId="204" fontId="0" fillId="0" borderId="21" xfId="0" applyNumberFormat="1" applyFont="1" applyFill="1" applyBorder="1"/>
    <x:xf numFmtId="0" fontId="3" fillId="2" borderId="6" xfId="0" applyNumberFormat="1" applyFont="1" applyFill="1" applyBorder="1"/>
    <x:xf numFmtId="0" fontId="3" fillId="2" borderId="7" xfId="0" applyNumberFormat="1" applyFont="1" applyFill="1" applyBorder="1"/>
    <x:xf numFmtId="0" fontId="3" fillId="2" borderId="8" xfId="0" applyNumberFormat="1" applyFont="1" applyFill="1" applyBorder="1"/>
    <x:xf numFmtId="0" fontId="4" fillId="5" borderId="9" xfId="0" applyNumberFormat="1" applyFont="1" applyFill="1" applyBorder="1" applyAlignment="1">
      <x:alignment horizontal="center" vertical="center" wrapText="1"/>
    </x:xf>
    <x:xf numFmtId="0" fontId="4" fillId="5" borderId="10" xfId="0" applyNumberFormat="1" applyFont="1" applyFill="1" applyBorder="1" applyAlignment="1">
      <x:alignment horizontal="center" vertical="center" wrapText="1"/>
    </x:xf>
    <x:xf numFmtId="0" fontId="5" fillId="0" borderId="9" xfId="0" applyNumberFormat="1" applyFont="1" applyFill="1" applyBorder="1"/>
    <x:xf numFmtId="0" fontId="6" fillId="3" borderId="22" xfId="0" applyNumberFormat="1" applyFont="1" applyFill="1" applyBorder="1"/>
    <x:xf numFmtId="0" fontId="6" fillId="3" borderId="23" xfId="0" applyNumberFormat="1" applyFont="1" applyFill="1" applyBorder="1"/>
    <x:xf numFmtId="202" fontId="6" fillId="3" borderId="23" xfId="0" applyNumberFormat="1" applyFont="1" applyFill="1" applyBorder="1"/>
    <x:xf numFmtId="201" fontId="6" fillId="3" borderId="23" xfId="0" applyNumberFormat="1" applyFont="1" applyFill="1" applyBorder="1"/>
    <x:xf numFmtId="0" fontId="6" fillId="3" borderId="24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6" xfId="0" applyNumberFormat="1" applyFont="1" applyFill="1" applyBorder="1"/>
    <x:xf numFmtId="0" fontId="4" fillId="5" borderId="17" xfId="0" applyNumberFormat="1" applyFont="1" applyFill="1" applyBorder="1" applyAlignment="1">
      <x:alignment horizontal="center" vertical="center" wrapText="1"/>
    </x:xf>
    <x:xf numFmtId="0" fontId="4" fillId="5" borderId="18" xfId="0" applyNumberFormat="1" applyFont="1" applyFill="1" applyBorder="1" applyAlignment="1">
      <x:alignment horizontal="center" vertical="center" wrapText="1"/>
    </x:xf>
    <x:xf numFmtId="0" fontId="5" fillId="0" borderId="17" xfId="0" applyNumberFormat="1" applyFont="1" applyFill="1" applyBorder="1"/>
    <x:xf numFmtId="0" fontId="6" fillId="3" borderId="25" xfId="0" applyNumberFormat="1" applyFont="1" applyFill="1" applyBorder="1"/>
    <x:xf numFmtId="0" fontId="6" fillId="3" borderId="26" xfId="0" applyNumberFormat="1" applyFont="1" applyFill="1" applyBorder="1"/>
    <x:xf numFmtId="202" fontId="6" fillId="3" borderId="26" xfId="0" applyNumberFormat="1" applyFont="1" applyFill="1" applyBorder="1"/>
    <x:xf numFmtId="201" fontId="6" fillId="3" borderId="26" xfId="0" applyNumberFormat="1" applyFont="1" applyFill="1" applyBorder="1"/>
    <x:xf numFmtId="0" fontId="6" fillId="3" borderId="27" xfId="0" applyNumberFormat="1" applyFont="1" applyFill="1" applyBorder="1"/>
    <x:xf numFmtId="0" fontId="4" fillId="5" borderId="9" xfId="0" applyNumberFormat="1" applyFont="1" applyFill="1" applyBorder="1" applyAlignment="1">
      <x:alignment horizontal="center" wrapText="1"/>
    </x:xf>
    <x:xf numFmtId="0" fontId="4" fillId="5" borderId="10" xfId="0" applyNumberFormat="1" applyFont="1" applyFill="1" applyBorder="1" applyAlignment="1">
      <x:alignment horizontal="center" wrapText="1"/>
    </x:xf>
    <x:xf numFmtId="202" fontId="0" fillId="0" borderId="12" xfId="0" applyNumberFormat="1" applyFont="1" applyFill="1" applyBorder="1"/>
    <x:xf numFmtId="0" fontId="4" fillId="5" borderId="17" xfId="0" applyNumberFormat="1" applyFont="1" applyFill="1" applyBorder="1" applyAlignment="1">
      <x:alignment horizontal="center" wrapText="1"/>
    </x:xf>
    <x:xf numFmtId="0" fontId="4" fillId="5" borderId="18" xfId="0" applyNumberFormat="1" applyFont="1" applyFill="1" applyBorder="1" applyAlignment="1">
      <x:alignment horizontal="center" wrapText="1"/>
    </x:xf>
    <x:xf numFmtId="202" fontId="0" fillId="0" borderId="2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horizontal="center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 applyAlignment="1">
      <x:alignment horizontal="center" vertical="center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0" fontId="9" fillId="3" borderId="1" xfId="0" applyNumberFormat="1" applyFont="1" applyFill="1" applyBorder="1"/>
    <x:xf numFmtId="0" fontId="9" fillId="3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8" xfId="0" applyNumberFormat="1" applyFont="1" applyFill="1" applyBorder="1" applyAlignment="1">
      <x:alignment horizontal="center" wrapText="1"/>
    </x:xf>
    <x:xf numFmtId="202" fontId="6" fillId="3" borderId="24" xfId="0" applyNumberFormat="1" applyFont="1" applyFill="1" applyBorder="1"/>
    <x:xf numFmtId="0" fontId="3" fillId="4" borderId="14" xfId="0" applyNumberFormat="1" applyFont="1" applyFill="1" applyBorder="1" applyAlignment="1">
      <x:alignment horizontal="center" wrapText="1"/>
    </x:xf>
    <x:xf numFmtId="0" fontId="3" fillId="4" borderId="15" xfId="0" applyNumberFormat="1" applyFont="1" applyFill="1" applyBorder="1" applyAlignment="1">
      <x:alignment horizontal="center" wrapText="1"/>
    </x:xf>
    <x:xf numFmtId="0" fontId="3" fillId="4" borderId="16" xfId="0" applyNumberFormat="1" applyFont="1" applyFill="1" applyBorder="1" applyAlignment="1">
      <x:alignment horizontal="center" wrapText="1"/>
    </x:xf>
    <x:xf numFmtId="202" fontId="6" fillId="3" borderId="27" xfId="0" applyNumberFormat="1" applyFont="1" applyFill="1" applyBorder="1"/>
    <x:xf numFmtId="200" fontId="5" fillId="6" borderId="9" xfId="0" applyNumberFormat="1" applyFont="1" applyFill="1" applyBorder="1"/>
    <x:xf numFmtId="200" fontId="5" fillId="6" borderId="11" xfId="0" applyNumberFormat="1" applyFont="1" applyFill="1" applyBorder="1"/>
    <x:xf numFmtId="0" fontId="5" fillId="6" borderId="12" xfId="0" applyNumberFormat="1" applyFont="1" applyFill="1" applyBorder="1"/>
    <x:xf numFmtId="202" fontId="5" fillId="6" borderId="12" xfId="0" applyNumberFormat="1" applyFont="1" applyFill="1" applyBorder="1"/>
    <x:xf numFmtId="200" fontId="5" fillId="6" borderId="17" xfId="0" applyNumberFormat="1" applyFont="1" applyFill="1" applyBorder="1"/>
    <x:xf numFmtId="200" fontId="5" fillId="6" borderId="19" xfId="0" applyNumberFormat="1" applyFont="1" applyFill="1" applyBorder="1"/>
    <x:xf numFmtId="0" fontId="5" fillId="6" borderId="20" xfId="0" applyNumberFormat="1" applyFont="1" applyFill="1" applyBorder="1"/>
    <x:xf numFmtId="202" fontId="5" fillId="6" borderId="2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9f85e3a1746bd" /><Relationship Type="http://schemas.openxmlformats.org/officeDocument/2006/relationships/theme" Target="/xl/theme/theme1.xml" Id="Rb7376616f86a4609" /><Relationship Type="http://schemas.openxmlformats.org/officeDocument/2006/relationships/sharedStrings" Target="/xl/sharedStrings.xml" Id="Rc14f42849c684f14" /><Relationship Type="http://schemas.openxmlformats.org/officeDocument/2006/relationships/worksheet" Target="/xl/worksheets/sheet1.xml" Id="R3c7eb99191884398" /><Relationship Type="http://schemas.openxmlformats.org/officeDocument/2006/relationships/worksheet" Target="/xl/worksheets/sheet2.xml" Id="R8050be1d43214037" /><Relationship Type="http://schemas.openxmlformats.org/officeDocument/2006/relationships/worksheet" Target="/xl/worksheets/sheet3.xml" Id="Rfe785ea80fba447d" /><Relationship Type="http://schemas.openxmlformats.org/officeDocument/2006/relationships/worksheet" Target="/xl/worksheets/sheet4.xml" Id="R712bb9ccf02c4ca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a964a6ec38042e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Required Monthly Funding by Sinking Fund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Category</c:v>
          </c:tx>
          <c:cat>
            <c:strRef>
              <c:f>'Sinking Fund Calculator'!$A$13:$A$22</c:f>
              <c:strCache>
                <c:ptCount val="0"/>
              </c:strCache>
            </c:strRef>
          </c:cat>
          <c:val>
            <c:numRef>
              <c:f>'Sinking Fund Calculator'!$B$13:$B$22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Priority</c:v>
          </c:tx>
          <c:cat>
            <c:strRef>
              <c:f>'Sinking Fund Calculator'!$A$13:$A$22</c:f>
              <c:strCache>
                <c:ptCount val="0"/>
              </c:strCache>
            </c:strRef>
          </c:cat>
          <c:val>
            <c:numRef>
              <c:f>'Sinking Fund Calculator'!$C$13:$C$22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Goal Amount</c:v>
          </c:tx>
          <c:cat>
            <c:strRef>
              <c:f>'Sinking Fund Calculator'!$A$13:$A$22</c:f>
              <c:strCache>
                <c:ptCount val="0"/>
              </c:strCache>
            </c:strRef>
          </c:cat>
          <c:val>
            <c:numRef>
              <c:f>'Sinking Fund Calculator'!$D$13:$D$22</c:f>
              <c:numCache>
                <c:formatCode>$#,##0.00;[Red]($#,##0.00);-</c:formatCode>
                <c:ptCount val="0"/>
              </c:numCache>
            </c:numRef>
          </c:val>
        </c:ser>
        <c:ser>
          <c:idx val="3"/>
          <c:order val="3"/>
          <c:tx>
            <c:v>Current Savings</c:v>
          </c:tx>
          <c:cat>
            <c:strRef>
              <c:f>'Sinking Fund Calculator'!$A$13:$A$22</c:f>
              <c:strCache>
                <c:ptCount val="0"/>
              </c:strCache>
            </c:strRef>
          </c:cat>
          <c:val>
            <c:numRef>
              <c:f>'Sinking Fund Calculator'!$E$13:$E$22</c:f>
              <c:numCache>
                <c:formatCode>$#,##0.00;[Red]($#,##0.00);-</c:formatCode>
                <c:ptCount val="0"/>
              </c:numCache>
            </c:numRef>
          </c:val>
        </c:ser>
        <c:ser>
          <c:idx val="4"/>
          <c:order val="4"/>
          <c:tx>
            <c:v>Due Date</c:v>
          </c:tx>
          <c:cat>
            <c:strRef>
              <c:f>'Sinking Fund Calculator'!$A$13:$A$22</c:f>
              <c:strCache>
                <c:ptCount val="0"/>
              </c:strCache>
            </c:strRef>
          </c:cat>
          <c:val>
            <c:numRef>
              <c:f>'Sinking Fund Calculator'!$F$13:$F$22</c:f>
              <c:numCache>
                <c:formatCode>mmm d, yyyy</c:formatCode>
                <c:ptCount val="0"/>
              </c:numCache>
            </c:numRef>
          </c:val>
        </c:ser>
        <c:ser>
          <c:idx val="5"/>
          <c:order val="5"/>
          <c:tx>
            <c:v>Months Remaining</c:v>
          </c:tx>
          <c:cat>
            <c:strRef>
              <c:f>'Sinking Fund Calculator'!$A$13:$A$22</c:f>
              <c:strCache>
                <c:ptCount val="0"/>
              </c:strCache>
            </c:strRef>
          </c:cat>
          <c:val>
            <c:numRef>
              <c:f>'Sinking Fund Calculator'!$G$13:$G$22</c:f>
              <c:numCache>
                <c:formatCode>0.0</c:formatCode>
                <c:ptCount val="0"/>
              </c:numCache>
            </c:numRef>
          </c:val>
        </c:ser>
        <c:ser>
          <c:idx val="6"/>
          <c:order val="6"/>
          <c:tx>
            <c:v>Amount Still Needed</c:v>
          </c:tx>
          <c:cat>
            <c:strRef>
              <c:f>'Sinking Fund Calculator'!$A$13:$A$22</c:f>
              <c:strCache>
                <c:ptCount val="0"/>
              </c:strCache>
            </c:strRef>
          </c:cat>
          <c:val>
            <c:numRef>
              <c:f>'Sinking Fund Calculator'!$H$13:$H$22</c:f>
              <c:numCache>
                <c:formatCode>$#,##0.00;[Red]($#,##0.00);-</c:formatCode>
                <c:ptCount val="0"/>
              </c:numCache>
            </c:numRef>
          </c:val>
        </c:ser>
        <c:ser>
          <c:idx val="7"/>
          <c:order val="7"/>
          <c:tx>
            <c:v>Required Monthly</c:v>
          </c:tx>
          <c:cat>
            <c:strRef>
              <c:f>'Sinking Fund Calculator'!$A$13:$A$22</c:f>
              <c:strCache>
                <c:ptCount val="0"/>
              </c:strCache>
            </c:strRef>
          </c:cat>
          <c:val>
            <c:numRef>
              <c:f>'Sinking Fund Calculator'!$I$13:$I$22</c:f>
              <c:numCache>
                <c:formatCode>$#,##0.00;[Red]($#,##0.00);-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13</xdr:col>
      <xdr:colOff>0</xdr:colOff>
      <xdr:row>4</xdr:row>
      <xdr:rowOff>0</xdr:rowOff>
    </xdr:from>
    <xdr:to>
      <xdr:col>21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a964a6ec38042e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b3473372915432f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8" hidden="0" customWidth="1"/>
    <x:col min="9" max="9" width="18" hidden="0" customWidth="1"/>
    <x:col min="10" max="10" width="18" hidden="0" customWidth="1"/>
    <x:col min="11" max="11" width="14" hidden="0" customWidth="1"/>
    <x:col min="12" max="12" width="21" hidden="0" customWidth="1"/>
    <x:col min="13" max="13" width="3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</x:cols>
  <x:sheetData>
    <x:row r="1" ht="28" customHeight="1">
      <x:c r="A1" s="5" t="str">
        <x:v>Sinking Fund Calculator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8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32" customHeight="1">
      <x:c r="A3" s="14" t="str">
        <x:v>Plan predictable non-monthly expenses, calculate required contributions, and track progress across multiple sinking funds.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</x:row>
    <x:row r="5">
      <x:c r="A5" s="80" t="str">
        <x:v>PLANNING SETTINGS</x:v>
      </x:c>
      <x:c r="B5" s="81"/>
      <x:c r="C5" s="81"/>
      <x:c r="D5" s="82"/>
      <x:c r="F5" s="80" t="str">
        <x:v>SINKING FUND SUMMARY</x:v>
      </x:c>
      <x:c r="G5" s="81"/>
      <x:c r="H5" s="81"/>
      <x:c r="I5" s="81"/>
      <x:c r="J5" s="81"/>
      <x:c r="K5" s="81"/>
      <x:c r="L5" s="82"/>
    </x:row>
    <x:row r="6">
      <x:c r="A6" s="83" t="str">
        <x:v>Input</x:v>
      </x:c>
      <x:c r="B6" s="26" t="str">
        <x:v>Value</x:v>
      </x:c>
      <x:c r="C6" s="26" t="str">
        <x:v>Notes</x:v>
      </x:c>
      <x:c r="D6" s="84" t="str"/>
      <x:c r="F6" s="83" t="str">
        <x:v>Metric</x:v>
      </x:c>
      <x:c r="G6" s="26" t="str">
        <x:v>Result</x:v>
      </x:c>
      <x:c r="H6" s="26" t="str"/>
      <x:c r="I6" s="26" t="str">
        <x:v>Metric</x:v>
      </x:c>
      <x:c r="J6" s="26" t="str">
        <x:v>Result</x:v>
      </x:c>
      <x:c r="K6" s="26" t="str"/>
      <x:c r="L6" s="84" t="str"/>
    </x:row>
    <x:row r="7">
      <x:c r="A7" s="85" t="str">
        <x:v>Plan Start Date</x:v>
      </x:c>
      <x:c r="B7" s="34" t="n">
        <x:f>TODAY()</x:f>
        <x:v>46231</x:v>
      </x:c>
      <x:c r="C7" s="86" t="str">
        <x:v>Used to calculate months remaining.</x:v>
      </x:c>
      <x:c r="D7" s="87" t="str"/>
      <x:c r="F7" s="85" t="str">
        <x:v>Total Goal Amount</x:v>
      </x:c>
      <x:c r="G7" s="52" t="n">
        <x:f>D24</x:f>
        <x:v>8610</x:v>
      </x:c>
      <x:c r="H7" s="52" t="str"/>
      <x:c r="I7" s="86" t="str">
        <x:v>Current Savings</x:v>
      </x:c>
      <x:c r="J7" s="52" t="n">
        <x:f>E24</x:f>
        <x:v>1510</x:v>
      </x:c>
      <x:c r="K7" s="52" t="str"/>
      <x:c r="L7" s="103" t="str"/>
    </x:row>
    <x:row r="8">
      <x:c r="A8" s="85" t="str">
        <x:v>Default Contribution Frequency</x:v>
      </x:c>
      <x:c r="B8" s="31" t="str">
        <x:v>Monthly</x:v>
      </x:c>
      <x:c r="C8" s="86" t="str">
        <x:v>Used for equivalent contribution amounts.</x:v>
      </x:c>
      <x:c r="D8" s="87" t="str"/>
      <x:c r="F8" s="85" t="str">
        <x:v>Amount Still Needed</x:v>
      </x:c>
      <x:c r="G8" s="52" t="n">
        <x:f>H24</x:f>
        <x:v>7100</x:v>
      </x:c>
      <x:c r="H8" s="52" t="str"/>
      <x:c r="I8" s="86" t="str">
        <x:v>Required Monthly Funding</x:v>
      </x:c>
      <x:c r="J8" s="52" t="n">
        <x:f>I24</x:f>
        <x:v>803.75</x:v>
      </x:c>
      <x:c r="K8" s="52" t="str"/>
      <x:c r="L8" s="103" t="str"/>
    </x:row>
    <x:row r="9">
      <x:c r="A9" s="88" t="str">
        <x:v>Optional Annual Interest Rate</x:v>
      </x:c>
      <x:c r="B9" s="89" t="n">
        <x:v>0</x:v>
      </x:c>
      <x:c r="C9" s="90" t="str">
        <x:v>Use 0% for a conservative plan.</x:v>
      </x:c>
      <x:c r="D9" s="91" t="str"/>
      <x:c r="F9" s="88" t="str">
        <x:v>Average Progress</x:v>
      </x:c>
      <x:c r="G9" s="104" t="n">
        <x:f>K24</x:f>
        <x:v>0.1753774680603949</x:v>
      </x:c>
      <x:c r="H9" s="104" t="str"/>
      <x:c r="I9" s="90" t="str">
        <x:v>Funds Requiring Attention</x:v>
      </x:c>
      <x:c r="J9" s="105" t="n">
        <x:f>COUNTIF(L13:L22,"Increase Contribution")+COUNTIF(L13:L22,"Past Due")</x:f>
        <x:v>3</x:v>
      </x:c>
      <x:c r="K9" s="105" t="str"/>
      <x:c r="L9" s="106" t="str"/>
    </x:row>
    <x:row r="11">
      <x:c r="A11" s="111" t="str">
        <x:v>YOUR SINKING FUNDS</x:v>
      </x:c>
      <x:c r="B11" s="112"/>
      <x:c r="C11" s="112"/>
      <x:c r="D11" s="112"/>
      <x:c r="E11" s="112"/>
      <x:c r="F11" s="112"/>
      <x:c r="G11" s="112"/>
      <x:c r="H11" s="112"/>
      <x:c r="I11" s="112"/>
      <x:c r="J11" s="112"/>
      <x:c r="K11" s="112"/>
      <x:c r="L11" s="113"/>
    </x:row>
    <x:row r="12" ht="40" customHeight="1">
      <x:c r="A12" s="114" t="str">
        <x:v>Fund Name</x:v>
      </x:c>
      <x:c r="B12" s="42" t="str">
        <x:v>Category</x:v>
      </x:c>
      <x:c r="C12" s="42" t="str">
        <x:v>Priority</x:v>
      </x:c>
      <x:c r="D12" s="42" t="str">
        <x:v>Goal Amount</x:v>
      </x:c>
      <x:c r="E12" s="42" t="str">
        <x:v>Current Savings</x:v>
      </x:c>
      <x:c r="F12" s="42" t="str">
        <x:v>Due Date</x:v>
      </x:c>
      <x:c r="G12" s="42" t="str">
        <x:v>Months Remaining</x:v>
      </x:c>
      <x:c r="H12" s="42" t="str">
        <x:v>Amount Still Needed</x:v>
      </x:c>
      <x:c r="I12" s="42" t="str">
        <x:v>Required Monthly</x:v>
      </x:c>
      <x:c r="J12" s="42" t="str">
        <x:v>Current Monthly</x:v>
      </x:c>
      <x:c r="K12" s="42" t="str">
        <x:v>Progress</x:v>
      </x:c>
      <x:c r="L12" s="115" t="str">
        <x:v>Status</x:v>
      </x:c>
    </x:row>
    <x:row r="13">
      <x:c r="A13" s="116" t="str">
        <x:v>Car Insurance</x:v>
      </x:c>
      <x:c r="B13" s="31" t="str">
        <x:v>Insurance</x:v>
      </x:c>
      <x:c r="C13" s="31" t="str">
        <x:v>High</x:v>
      </x:c>
      <x:c r="D13" s="48" t="n">
        <x:v>1200</x:v>
      </x:c>
      <x:c r="E13" s="48" t="n">
        <x:v>300</x:v>
      </x:c>
      <x:c r="F13" s="34" t="n">
        <x:f>EDATE($B$7,6)</x:f>
        <x:v>46415</x:v>
      </x:c>
      <x:c r="G13" s="50" t="n">
        <x:f>MAX((YEAR(F13)-YEAR($B$7))*12+MONTH(F13)-MONTH($B$7),0)</x:f>
        <x:v>6</x:v>
      </x:c>
      <x:c r="H13" s="52" t="n">
        <x:f>MAX(D13-E13,0)</x:f>
        <x:v>900</x:v>
      </x:c>
      <x:c r="I13" s="52" t="n">
        <x:f>IF(H13=0,0,IF(G13=0,H13,IF($B$9=0,H13/G13,-PMT($B$9/12,G13,E13,-D13))))</x:f>
        <x:v>150</x:v>
      </x:c>
      <x:c r="J13" s="48" t="n">
        <x:v>150</x:v>
      </x:c>
      <x:c r="K13" s="54" t="n">
        <x:f>IF(D13=0,0,MIN(E13/D13,1))</x:f>
        <x:v>0.25</x:v>
      </x:c>
      <x:c r="L13" s="87" t="str">
        <x:f>IF(D13&lt;=0,"Not Set",IF(H13=0,"Fully Funded",IF(F13&lt;$B$7,"Past Due",IF(J13&gt;=I13,"On Track","Increase Contribution"))))</x:f>
        <x:v>On Track</x:v>
      </x:c>
    </x:row>
    <x:row r="14">
      <x:c r="A14" s="116" t="str">
        <x:v>Vehicle Registration</x:v>
      </x:c>
      <x:c r="B14" s="31" t="str">
        <x:v>Transportation</x:v>
      </x:c>
      <x:c r="C14" s="31" t="str">
        <x:v>High</x:v>
      </x:c>
      <x:c r="D14" s="48" t="n">
        <x:v>450</x:v>
      </x:c>
      <x:c r="E14" s="48" t="n">
        <x:v>100</x:v>
      </x:c>
      <x:c r="F14" s="34" t="n">
        <x:f>EDATE($B$7,8)</x:f>
        <x:v>46474</x:v>
      </x:c>
      <x:c r="G14" s="50" t="n">
        <x:f>MAX((YEAR(F14)-YEAR($B$7))*12+MONTH(F14)-MONTH($B$7),0)</x:f>
        <x:v>8</x:v>
      </x:c>
      <x:c r="H14" s="52" t="n">
        <x:f>MAX(D14-E14,0)</x:f>
        <x:v>350</x:v>
      </x:c>
      <x:c r="I14" s="52" t="n">
        <x:f>IF(H14=0,0,IF(G14=0,H14,IF($B$9=0,H14/G14,-PMT($B$9/12,G14,E14,-D14))))</x:f>
        <x:v>43.75</x:v>
      </x:c>
      <x:c r="J14" s="48" t="n">
        <x:v>60</x:v>
      </x:c>
      <x:c r="K14" s="54" t="n">
        <x:f>IF(D14=0,0,MIN(E14/D14,1))</x:f>
        <x:v>0.2222222222222222</x:v>
      </x:c>
      <x:c r="L14" s="87" t="str">
        <x:f>IF(D14&lt;=0,"Not Set",IF(H14=0,"Fully Funded",IF(F14&lt;$B$7,"Past Due",IF(J14&gt;=I14,"On Track","Increase Contribution"))))</x:f>
        <x:v>On Track</x:v>
      </x:c>
    </x:row>
    <x:row r="15">
      <x:c r="A15" s="116" t="str">
        <x:v>Holiday Gifts</x:v>
      </x:c>
      <x:c r="B15" s="31" t="str">
        <x:v>Holidays</x:v>
      </x:c>
      <x:c r="C15" s="31" t="str">
        <x:v>Medium</x:v>
      </x:c>
      <x:c r="D15" s="48" t="n">
        <x:v>1000</x:v>
      </x:c>
      <x:c r="E15" s="48" t="n">
        <x:v>200</x:v>
      </x:c>
      <x:c r="F15" s="34" t="n">
        <x:f>EDATE($B$7,5)</x:f>
        <x:v>46384</x:v>
      </x:c>
      <x:c r="G15" s="50" t="n">
        <x:f>MAX((YEAR(F15)-YEAR($B$7))*12+MONTH(F15)-MONTH($B$7),0)</x:f>
        <x:v>5</x:v>
      </x:c>
      <x:c r="H15" s="52" t="n">
        <x:f>MAX(D15-E15,0)</x:f>
        <x:v>800</x:v>
      </x:c>
      <x:c r="I15" s="52" t="n">
        <x:f>IF(H15=0,0,IF(G15=0,H15,IF($B$9=0,H15/G15,-PMT($B$9/12,G15,E15,-D15))))</x:f>
        <x:v>160</x:v>
      </x:c>
      <x:c r="J15" s="48" t="n">
        <x:v>100</x:v>
      </x:c>
      <x:c r="K15" s="54" t="n">
        <x:f>IF(D15=0,0,MIN(E15/D15,1))</x:f>
        <x:v>0.2</x:v>
      </x:c>
      <x:c r="L15" s="87" t="str">
        <x:f>IF(D15&lt;=0,"Not Set",IF(H15=0,"Fully Funded",IF(F15&lt;$B$7,"Past Due",IF(J15&gt;=I15,"On Track","Increase Contribution"))))</x:f>
        <x:v>Increase Contribution</x:v>
      </x:c>
    </x:row>
    <x:row r="16">
      <x:c r="A16" s="116" t="str">
        <x:v>Annual Subscriptions</x:v>
      </x:c>
      <x:c r="B16" s="31" t="str">
        <x:v>Subscriptions</x:v>
      </x:c>
      <x:c r="C16" s="31" t="str">
        <x:v>Medium</x:v>
      </x:c>
      <x:c r="D16" s="48" t="n">
        <x:v>360</x:v>
      </x:c>
      <x:c r="E16" s="48" t="n">
        <x:v>60</x:v>
      </x:c>
      <x:c r="F16" s="34" t="n">
        <x:f>EDATE($B$7,12)</x:f>
        <x:v>46596</x:v>
      </x:c>
      <x:c r="G16" s="50" t="n">
        <x:f>MAX((YEAR(F16)-YEAR($B$7))*12+MONTH(F16)-MONTH($B$7),0)</x:f>
        <x:v>12</x:v>
      </x:c>
      <x:c r="H16" s="52" t="n">
        <x:f>MAX(D16-E16,0)</x:f>
        <x:v>300</x:v>
      </x:c>
      <x:c r="I16" s="52" t="n">
        <x:f>IF(H16=0,0,IF(G16=0,H16,IF($B$9=0,H16/G16,-PMT($B$9/12,G16,E16,-D16))))</x:f>
        <x:v>25</x:v>
      </x:c>
      <x:c r="J16" s="48" t="n">
        <x:v>30</x:v>
      </x:c>
      <x:c r="K16" s="54" t="n">
        <x:f>IF(D16=0,0,MIN(E16/D16,1))</x:f>
        <x:v>0.16666666666666666</x:v>
      </x:c>
      <x:c r="L16" s="87" t="str">
        <x:f>IF(D16&lt;=0,"Not Set",IF(H16=0,"Fully Funded",IF(F16&lt;$B$7,"Past Due",IF(J16&gt;=I16,"On Track","Increase Contribution"))))</x:f>
        <x:v>On Track</x:v>
      </x:c>
    </x:row>
    <x:row r="17">
      <x:c r="A17" s="116" t="str">
        <x:v>Home Maintenance</x:v>
      </x:c>
      <x:c r="B17" s="31" t="str">
        <x:v>Home</x:v>
      </x:c>
      <x:c r="C17" s="31" t="str">
        <x:v>Medium</x:v>
      </x:c>
      <x:c r="D17" s="48" t="n">
        <x:v>1500</x:v>
      </x:c>
      <x:c r="E17" s="48" t="n">
        <x:v>250</x:v>
      </x:c>
      <x:c r="F17" s="34" t="n">
        <x:f>EDATE($B$7,10)</x:f>
        <x:v>46535</x:v>
      </x:c>
      <x:c r="G17" s="50" t="n">
        <x:f>MAX((YEAR(F17)-YEAR($B$7))*12+MONTH(F17)-MONTH($B$7),0)</x:f>
        <x:v>10</x:v>
      </x:c>
      <x:c r="H17" s="52" t="n">
        <x:f>MAX(D17-E17,0)</x:f>
        <x:v>1250</x:v>
      </x:c>
      <x:c r="I17" s="52" t="n">
        <x:f>IF(H17=0,0,IF(G17=0,H17,IF($B$9=0,H17/G17,-PMT($B$9/12,G17,E17,-D17))))</x:f>
        <x:v>125</x:v>
      </x:c>
      <x:c r="J17" s="48" t="n">
        <x:v>125</x:v>
      </x:c>
      <x:c r="K17" s="54" t="n">
        <x:f>IF(D17=0,0,MIN(E17/D17,1))</x:f>
        <x:v>0.16666666666666666</x:v>
      </x:c>
      <x:c r="L17" s="87" t="str">
        <x:f>IF(D17&lt;=0,"Not Set",IF(H17=0,"Fully Funded",IF(F17&lt;$B$7,"Past Due",IF(J17&gt;=I17,"On Track","Increase Contribution"))))</x:f>
        <x:v>On Track</x:v>
      </x:c>
    </x:row>
    <x:row r="18">
      <x:c r="A18" s="116" t="str">
        <x:v>Medical Expenses</x:v>
      </x:c>
      <x:c r="B18" s="31" t="str">
        <x:v>Health</x:v>
      </x:c>
      <x:c r="C18" s="31" t="str">
        <x:v>High</x:v>
      </x:c>
      <x:c r="D18" s="48" t="n">
        <x:v>800</x:v>
      </x:c>
      <x:c r="E18" s="48" t="n">
        <x:v>100</x:v>
      </x:c>
      <x:c r="F18" s="34" t="n">
        <x:f>EDATE($B$7,7)</x:f>
        <x:v>46446</x:v>
      </x:c>
      <x:c r="G18" s="50" t="n">
        <x:f>MAX((YEAR(F18)-YEAR($B$7))*12+MONTH(F18)-MONTH($B$7),0)</x:f>
        <x:v>7</x:v>
      </x:c>
      <x:c r="H18" s="52" t="n">
        <x:f>MAX(D18-E18,0)</x:f>
        <x:v>700</x:v>
      </x:c>
      <x:c r="I18" s="52" t="n">
        <x:f>IF(H18=0,0,IF(G18=0,H18,IF($B$9=0,H18/G18,-PMT($B$9/12,G18,E18,-D18))))</x:f>
        <x:v>100</x:v>
      </x:c>
      <x:c r="J18" s="48" t="n">
        <x:v>80</x:v>
      </x:c>
      <x:c r="K18" s="54" t="n">
        <x:f>IF(D18=0,0,MIN(E18/D18,1))</x:f>
        <x:v>0.125</x:v>
      </x:c>
      <x:c r="L18" s="87" t="str">
        <x:f>IF(D18&lt;=0,"Not Set",IF(H18=0,"Fully Funded",IF(F18&lt;$B$7,"Past Due",IF(J18&gt;=I18,"On Track","Increase Contribution"))))</x:f>
        <x:v>Increase Contribution</x:v>
      </x:c>
    </x:row>
    <x:row r="19">
      <x:c r="A19" s="116" t="str">
        <x:v>Travel</x:v>
      </x:c>
      <x:c r="B19" s="31" t="str">
        <x:v>Travel</x:v>
      </x:c>
      <x:c r="C19" s="31" t="str">
        <x:v>Low</x:v>
      </x:c>
      <x:c r="D19" s="48" t="n">
        <x:v>2400</x:v>
      </x:c>
      <x:c r="E19" s="48" t="n">
        <x:v>400</x:v>
      </x:c>
      <x:c r="F19" s="34" t="n">
        <x:f>EDATE($B$7,18)</x:f>
        <x:v>46780</x:v>
      </x:c>
      <x:c r="G19" s="50" t="n">
        <x:f>MAX((YEAR(F19)-YEAR($B$7))*12+MONTH(F19)-MONTH($B$7),0)</x:f>
        <x:v>18</x:v>
      </x:c>
      <x:c r="H19" s="52" t="n">
        <x:f>MAX(D19-E19,0)</x:f>
        <x:v>2000</x:v>
      </x:c>
      <x:c r="I19" s="52" t="n">
        <x:f>IF(H19=0,0,IF(G19=0,H19,IF($B$9=0,H19/G19,-PMT($B$9/12,G19,E19,-D19))))</x:f>
        <x:v>111.11111111111111</x:v>
      </x:c>
      <x:c r="J19" s="48" t="n">
        <x:v>150</x:v>
      </x:c>
      <x:c r="K19" s="54" t="n">
        <x:f>IF(D19=0,0,MIN(E19/D19,1))</x:f>
        <x:v>0.16666666666666666</x:v>
      </x:c>
      <x:c r="L19" s="87" t="str">
        <x:f>IF(D19&lt;=0,"Not Set",IF(H19=0,"Fully Funded",IF(F19&lt;$B$7,"Past Due",IF(J19&gt;=I19,"On Track","Increase Contribution"))))</x:f>
        <x:v>On Track</x:v>
      </x:c>
    </x:row>
    <x:row r="20">
      <x:c r="A20" s="116" t="str">
        <x:v>School Costs</x:v>
      </x:c>
      <x:c r="B20" s="31" t="str">
        <x:v>Education</x:v>
      </x:c>
      <x:c r="C20" s="31" t="str">
        <x:v>Medium</x:v>
      </x:c>
      <x:c r="D20" s="48" t="n">
        <x:v>900</x:v>
      </x:c>
      <x:c r="E20" s="48" t="n">
        <x:v>100</x:v>
      </x:c>
      <x:c r="F20" s="34" t="n">
        <x:f>EDATE($B$7,9)</x:f>
        <x:v>46505</x:v>
      </x:c>
      <x:c r="G20" s="50" t="n">
        <x:f>MAX((YEAR(F20)-YEAR($B$7))*12+MONTH(F20)-MONTH($B$7),0)</x:f>
        <x:v>9</x:v>
      </x:c>
      <x:c r="H20" s="52" t="n">
        <x:f>MAX(D20-E20,0)</x:f>
        <x:v>800</x:v>
      </x:c>
      <x:c r="I20" s="52" t="n">
        <x:f>IF(H20=0,0,IF(G20=0,H20,IF($B$9=0,H20/G20,-PMT($B$9/12,G20,E20,-D20))))</x:f>
        <x:v>88.88888888888889</x:v>
      </x:c>
      <x:c r="J20" s="48" t="n">
        <x:v>75</x:v>
      </x:c>
      <x:c r="K20" s="54" t="n">
        <x:f>IF(D20=0,0,MIN(E20/D20,1))</x:f>
        <x:v>0.1111111111111111</x:v>
      </x:c>
      <x:c r="L20" s="87" t="str">
        <x:f>IF(D20&lt;=0,"Not Set",IF(H20=0,"Fully Funded",IF(F20&lt;$B$7,"Past Due",IF(J20&gt;=I20,"On Track","Increase Contribution"))))</x:f>
        <x:v>Increase Contribution</x:v>
      </x:c>
    </x:row>
    <x:row r="21">
      <x:c r="A21" s="116" t="str">
        <x:v>Other Fund 1</x:v>
      </x:c>
      <x:c r="B21" s="31" t="str">
        <x:v>Other</x:v>
      </x:c>
      <x:c r="C21" s="31" t="str">
        <x:v>Low</x:v>
      </x:c>
      <x:c r="D21" s="48" t="n">
        <x:v>0</x:v>
      </x:c>
      <x:c r="E21" s="48" t="n">
        <x:v>0</x:v>
      </x:c>
      <x:c r="F21" s="34" t="n">
        <x:f>EDATE($B$7,12)</x:f>
        <x:v>46596</x:v>
      </x:c>
      <x:c r="G21" s="50" t="n">
        <x:f>MAX((YEAR(F21)-YEAR($B$7))*12+MONTH(F21)-MONTH($B$7),0)</x:f>
        <x:v>12</x:v>
      </x:c>
      <x:c r="H21" s="52" t="n">
        <x:f>MAX(D21-E21,0)</x:f>
        <x:v>0</x:v>
      </x:c>
      <x:c r="I21" s="52" t="n">
        <x:f>IF(H21=0,0,IF(G21=0,H21,IF($B$9=0,H21/G21,-PMT($B$9/12,G21,E21,-D21))))</x:f>
        <x:v>0</x:v>
      </x:c>
      <x:c r="J21" s="48" t="n">
        <x:v>0</x:v>
      </x:c>
      <x:c r="K21" s="54" t="n">
        <x:f>IF(D21=0,0,MIN(E21/D21,1))</x:f>
        <x:v>0</x:v>
      </x:c>
      <x:c r="L21" s="87" t="str">
        <x:f>IF(D21&lt;=0,"Not Set",IF(H21=0,"Fully Funded",IF(F21&lt;$B$7,"Past Due",IF(J21&gt;=I21,"On Track","Increase Contribution"))))</x:f>
        <x:v>Not Set</x:v>
      </x:c>
    </x:row>
    <x:row r="22">
      <x:c r="A22" s="116" t="str">
        <x:v>Other Fund 2</x:v>
      </x:c>
      <x:c r="B22" s="31" t="str">
        <x:v>Other</x:v>
      </x:c>
      <x:c r="C22" s="31" t="str">
        <x:v>Low</x:v>
      </x:c>
      <x:c r="D22" s="48" t="n">
        <x:v>0</x:v>
      </x:c>
      <x:c r="E22" s="48" t="n">
        <x:v>0</x:v>
      </x:c>
      <x:c r="F22" s="34" t="n">
        <x:f>EDATE($B$7,12)</x:f>
        <x:v>46596</x:v>
      </x:c>
      <x:c r="G22" s="50" t="n">
        <x:f>MAX((YEAR(F22)-YEAR($B$7))*12+MONTH(F22)-MONTH($B$7),0)</x:f>
        <x:v>12</x:v>
      </x:c>
      <x:c r="H22" s="52" t="n">
        <x:f>MAX(D22-E22,0)</x:f>
        <x:v>0</x:v>
      </x:c>
      <x:c r="I22" s="52" t="n">
        <x:f>IF(H22=0,0,IF(G22=0,H22,IF($B$9=0,H22/G22,-PMT($B$9/12,G22,E22,-D22))))</x:f>
        <x:v>0</x:v>
      </x:c>
      <x:c r="J22" s="48" t="n">
        <x:v>0</x:v>
      </x:c>
      <x:c r="K22" s="54" t="n">
        <x:f>IF(D22=0,0,MIN(E22/D22,1))</x:f>
        <x:v>0</x:v>
      </x:c>
      <x:c r="L22" s="87" t="str">
        <x:f>IF(D22&lt;=0,"Not Set",IF(H22=0,"Fully Funded",IF(F22&lt;$B$7,"Past Due",IF(J22&gt;=I22,"On Track","Increase Contribution"))))</x:f>
        <x:v>Not Set</x:v>
      </x:c>
    </x:row>
    <x:row r="23">
      <x:c r="A23" s="85"/>
      <x:c r="B23" s="86"/>
      <x:c r="C23" s="86"/>
      <x:c r="D23" s="86"/>
      <x:c r="E23" s="86"/>
      <x:c r="F23" s="86"/>
      <x:c r="G23" s="86"/>
      <x:c r="H23" s="86"/>
      <x:c r="I23" s="86"/>
      <x:c r="J23" s="86"/>
      <x:c r="K23" s="86"/>
      <x:c r="L23" s="87"/>
    </x:row>
    <x:row r="24">
      <x:c r="A24" s="117" t="str">
        <x:v>TOTAL</x:v>
      </x:c>
      <x:c r="B24" s="118" t="str"/>
      <x:c r="C24" s="118" t="str"/>
      <x:c r="D24" s="119" t="n">
        <x:f>SUM(D13:D22)</x:f>
        <x:v>8610</x:v>
      </x:c>
      <x:c r="E24" s="119" t="n">
        <x:f>SUM(E13:E22)</x:f>
        <x:v>1510</x:v>
      </x:c>
      <x:c r="F24" s="118" t="str"/>
      <x:c r="G24" s="118" t="str"/>
      <x:c r="H24" s="119" t="n">
        <x:f>SUM(H13:H22)</x:f>
        <x:v>7100</x:v>
      </x:c>
      <x:c r="I24" s="119" t="n">
        <x:f>SUM(I13:I22)</x:f>
        <x:v>803.75</x:v>
      </x:c>
      <x:c r="J24" s="119" t="n">
        <x:f>SUM(J13:J22)</x:f>
        <x:v>770</x:v>
      </x:c>
      <x:c r="K24" s="120" t="n">
        <x:f>IF(D24=0,0,E24/D24)</x:f>
        <x:v>0.1753774680603949</x:v>
      </x:c>
      <x:c r="L24" s="121" t="str"/>
    </x:row>
    <x:row r="26">
      <x:c r="A26" s="80" t="str">
        <x:v>CONTRIBUTION FREQUENCY EQUIVALENTS</x:v>
      </x:c>
      <x:c r="B26" s="81"/>
      <x:c r="C26" s="81"/>
      <x:c r="D26" s="81"/>
      <x:c r="E26" s="81"/>
      <x:c r="F26" s="82"/>
      <x:c r="G26" s="21"/>
      <x:c r="H26" s="21"/>
      <x:c r="I26" s="21"/>
      <x:c r="J26" s="21"/>
      <x:c r="K26" s="21"/>
      <x:c r="L26" s="21"/>
    </x:row>
    <x:row r="27">
      <x:c r="A27" s="133" t="str">
        <x:v>Frequency</x:v>
      </x:c>
      <x:c r="B27" s="41" t="str">
        <x:v>Required Contribution</x:v>
      </x:c>
      <x:c r="C27" s="41" t="str">
        <x:v>Current Contribution Equivalent</x:v>
      </x:c>
      <x:c r="D27" s="41" t="str">
        <x:v>Difference</x:v>
      </x:c>
      <x:c r="E27" s="41" t="str">
        <x:v>Payments per Year</x:v>
      </x:c>
      <x:c r="F27" s="134" t="str">
        <x:v>Planning Note</x:v>
      </x:c>
    </x:row>
    <x:row r="28">
      <x:c r="A28" s="85" t="str">
        <x:v>Weekly</x:v>
      </x:c>
      <x:c r="B28" s="52" t="n">
        <x:f>$I$24*12/E28</x:f>
        <x:v>185.48076923076923</x:v>
      </x:c>
      <x:c r="C28" s="52" t="n">
        <x:f>$J$24*12/E28</x:f>
        <x:v>177.69230769230768</x:v>
      </x:c>
      <x:c r="D28" s="52" t="n">
        <x:f>MAX(B28-C28,0)</x:f>
        <x:v>7.788461538461547</x:v>
      </x:c>
      <x:c r="E28" s="86" t="n">
        <x:v>52</x:v>
      </x:c>
      <x:c r="F28" s="87" t="str">
        <x:v>Useful for weekly paychecks</x:v>
      </x:c>
    </x:row>
    <x:row r="29">
      <x:c r="A29" s="85" t="str">
        <x:v>Biweekly</x:v>
      </x:c>
      <x:c r="B29" s="52" t="n">
        <x:f>$I$24*12/E29</x:f>
        <x:v>370.96153846153845</x:v>
      </x:c>
      <x:c r="C29" s="52" t="n">
        <x:f>$J$24*12/E29</x:f>
        <x:v>355.38461538461536</x:v>
      </x:c>
      <x:c r="D29" s="52" t="n">
        <x:f>MAX(B29-C29,0)</x:f>
        <x:v>15.576923076923094</x:v>
      </x:c>
      <x:c r="E29" s="86" t="n">
        <x:v>26</x:v>
      </x:c>
      <x:c r="F29" s="87" t="str">
        <x:v>Useful for every-two-week paychecks</x:v>
      </x:c>
    </x:row>
    <x:row r="30">
      <x:c r="A30" s="85" t="str">
        <x:v>Semimonthly</x:v>
      </x:c>
      <x:c r="B30" s="52" t="n">
        <x:f>$I$24*12/E30</x:f>
        <x:v>401.875</x:v>
      </x:c>
      <x:c r="C30" s="52" t="n">
        <x:f>$J$24*12/E30</x:f>
        <x:v>385</x:v>
      </x:c>
      <x:c r="D30" s="52" t="n">
        <x:f>MAX(B30-C30,0)</x:f>
        <x:v>16.875</x:v>
      </x:c>
      <x:c r="E30" s="86" t="n">
        <x:v>24</x:v>
      </x:c>
      <x:c r="F30" s="87" t="str">
        <x:v>Two contributions per month</x:v>
      </x:c>
    </x:row>
    <x:row r="31">
      <x:c r="A31" s="88" t="str">
        <x:v>Monthly</x:v>
      </x:c>
      <x:c r="B31" s="135" t="n">
        <x:f>$I$24*12/E31</x:f>
        <x:v>803.75</x:v>
      </x:c>
      <x:c r="C31" s="135" t="n">
        <x:f>$J$24*12/E31</x:f>
        <x:v>770</x:v>
      </x:c>
      <x:c r="D31" s="135" t="n">
        <x:f>MAX(B31-C31,0)</x:f>
        <x:v>33.75</x:v>
      </x:c>
      <x:c r="E31" s="90" t="n">
        <x:v>12</x:v>
      </x:c>
      <x:c r="F31" s="91" t="str">
        <x:v>One contribution per month</x:v>
      </x:c>
    </x:row>
    <x:row r="33" ht="24" customHeight="1">
      <x:c r="A33" s="71" t="str">
        <x:v>A sinking fund is designed for predictable future expenses rather than unexpected emergencies. Estimates assume regular contributions and a constant interest rate. Actual amounts may change because of price increases, fees, missed deposits, withdrawals, or changes to the due date.</x:v>
      </x:c>
      <x:c r="B33" s="71"/>
      <x:c r="C33" s="71"/>
      <x:c r="D33" s="71"/>
      <x:c r="E33" s="71"/>
      <x:c r="F33" s="71"/>
      <x:c r="G33" s="71"/>
      <x:c r="H33" s="71"/>
      <x:c r="I33" s="71"/>
      <x:c r="J33" s="71"/>
      <x:c r="K33" s="71"/>
      <x:c r="L33" s="71"/>
    </x:row>
    <x:row r="34" ht="24" customHeight="1">
      <x:c r="A34" s="72"/>
      <x:c r="B34" s="72"/>
      <x:c r="C34" s="72"/>
      <x:c r="D34" s="72"/>
      <x:c r="E34" s="72"/>
      <x:c r="F34" s="72"/>
      <x:c r="G34" s="72"/>
      <x:c r="H34" s="72"/>
      <x:c r="I34" s="72"/>
      <x:c r="J34" s="72"/>
      <x:c r="K34" s="72"/>
      <x:c r="L34" s="72"/>
    </x:row>
    <x:row r="35" ht="24" customHeight="1">
      <x:c r="A35" s="72"/>
      <x:c r="B35" s="72"/>
      <x:c r="C35" s="72"/>
      <x:c r="D35" s="72"/>
      <x:c r="E35" s="72"/>
      <x:c r="F35" s="72"/>
      <x:c r="G35" s="72"/>
      <x:c r="H35" s="72"/>
      <x:c r="I35" s="72"/>
      <x:c r="J35" s="72"/>
      <x:c r="K35" s="72"/>
      <x:c r="L35" s="72"/>
    </x:row>
  </x:sheetData>
  <x:mergeCells>
    <x:mergeCell ref="A1:L2"/>
    <x:mergeCell ref="A3:L3"/>
    <x:mergeCell ref="A5:D5"/>
    <x:mergeCell ref="C6:D6"/>
    <x:mergeCell ref="C7:D7"/>
    <x:mergeCell ref="C8:D8"/>
    <x:mergeCell ref="C9:D9"/>
    <x:mergeCell ref="F5:L5"/>
    <x:mergeCell ref="G6:H6"/>
    <x:mergeCell ref="J6:L6"/>
    <x:mergeCell ref="G7:H7"/>
    <x:mergeCell ref="J7:L7"/>
    <x:mergeCell ref="G8:H8"/>
    <x:mergeCell ref="J8:L8"/>
    <x:mergeCell ref="G9:H9"/>
    <x:mergeCell ref="J9:L9"/>
    <x:mergeCell ref="A11:L11"/>
    <x:mergeCell ref="A26:L26"/>
    <x:mergeCell ref="A33:L35"/>
  </x:mergeCells>
  <x:conditionalFormatting sqref="K13:K22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{EBAAC0CA-56DA-9A23-CE77-E465181CAED2}</x14:id>
        </x:ext>
      </x:extLst>
    </x:cfRule>
  </x:conditionalFormatting>
  <x:conditionalFormatting sqref="L13:L22">
    <x:cfRule type="expression" dxfId="0" priority="2">
      <x:formula>OR(L13="Fully Funded",L13="On Track")</x:formula>
    </x:cfRule>
    <x:cfRule type="expression" dxfId="1" priority="3">
      <x:formula>OR(L13="Past Due",L13="Increase Contribution")</x:formula>
    </x:cfRule>
  </x:conditionalFormatting>
  <x:dataValidations count="4">
    <x:dataValidation type="list" sqref="B8">
      <x:formula1>"Weekly,Biweekly,Semimonthly,Monthly"</x:formula1>
    </x:dataValidation>
    <x:dataValidation type="decimal" operator="between" sqref="B9">
      <x:formula1>0</x:formula1>
      <x:formula2>0.2</x:formula2>
    </x:dataValidation>
    <x:dataValidation type="list" sqref="B13:B22">
      <x:formula1>"Insurance,Transportation,Holidays,Subscriptions,Home,Health,Travel,Education,Taxes,Other"</x:formula1>
    </x:dataValidation>
    <x:dataValidation type="list" sqref="C13:C22">
      <x:formula1>"High,Medium,Low"</x:formula1>
    </x:dataValidation>
  </x:dataValidations>
  <x:pageMargins left="0.7" right="0.7" top="0.75" bottom="0.75" header="0.3" footer="0.3"/>
  <x:drawing xmlns:r="http://schemas.openxmlformats.org/officeDocument/2006/relationships" r:id="R0b3473372915432f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BAAC0CA-56DA-9A23-CE77-E465181CAED2}">
            <x14:dataBar gradient="1">
              <x14:cfvo type="min"/>
              <x14:cfvo type="max"/>
              <x14:fillColor rgb="FFA02B93"/>
            </x14:dataBar>
          </x14:cfRule>
          <xm:sqref>K13:K22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>
      <x:c r="A1" s="141" t="str">
        <x:v>Monthly Sinking Fund Plan</x:v>
      </x:c>
      <x:c r="B1" s="141"/>
      <x:c r="C1" s="141"/>
      <x:c r="D1" s="141"/>
      <x:c r="E1" s="141"/>
      <x:c r="F1" s="141"/>
      <x:c r="G1" s="141"/>
      <x:c r="H1" s="141"/>
      <x:c r="I1" s="141"/>
      <x:c r="J1" s="141"/>
      <x:c r="K1" s="141"/>
      <x:c r="L1" s="141"/>
      <x:c r="M1" s="141"/>
      <x:c r="N1" s="141"/>
    </x:row>
    <x:row r="2">
      <x:c r="A2" s="141"/>
      <x:c r="B2" s="141"/>
      <x:c r="C2" s="141"/>
      <x:c r="D2" s="141"/>
      <x:c r="E2" s="141"/>
      <x:c r="F2" s="141"/>
      <x:c r="G2" s="141"/>
      <x:c r="H2" s="141"/>
      <x:c r="I2" s="141"/>
      <x:c r="J2" s="141"/>
      <x:c r="K2" s="141"/>
      <x:c r="L2" s="141"/>
      <x:c r="M2" s="141"/>
      <x:c r="N2" s="141"/>
    </x:row>
    <x:row r="3">
      <x:c r="A3" s="146" t="str">
        <x:v>See how much each fund requires each month and the combined amount needed across the next twelve months.</x:v>
      </x:c>
      <x:c r="B3" s="146"/>
      <x:c r="C3" s="146"/>
      <x:c r="D3" s="146"/>
      <x:c r="E3" s="146"/>
      <x:c r="F3" s="146"/>
      <x:c r="G3" s="146"/>
      <x:c r="H3" s="146"/>
      <x:c r="I3" s="146"/>
      <x:c r="J3" s="146"/>
      <x:c r="K3" s="146"/>
      <x:c r="L3" s="146"/>
      <x:c r="M3" s="146"/>
      <x:c r="N3" s="146"/>
    </x:row>
    <x:row r="5">
      <x:c r="A5" s="153" t="str">
        <x:v>Fund Name</x:v>
      </x:c>
      <x:c r="B5" s="154" t="str">
        <x:v>Monthly Target</x:v>
      </x:c>
      <x:c r="C5" s="154" t="str">
        <x:v>Month 1</x:v>
      </x:c>
      <x:c r="D5" s="154" t="str">
        <x:v>Month 2</x:v>
      </x:c>
      <x:c r="E5" s="154" t="str">
        <x:v>Month 3</x:v>
      </x:c>
      <x:c r="F5" s="154" t="str">
        <x:v>Month 4</x:v>
      </x:c>
      <x:c r="G5" s="154" t="str">
        <x:v>Month 5</x:v>
      </x:c>
      <x:c r="H5" s="154" t="str">
        <x:v>Month 6</x:v>
      </x:c>
      <x:c r="I5" s="154" t="str">
        <x:v>Month 7</x:v>
      </x:c>
      <x:c r="J5" s="154" t="str">
        <x:v>Month 8</x:v>
      </x:c>
      <x:c r="K5" s="154" t="str">
        <x:v>Month 9</x:v>
      </x:c>
      <x:c r="L5" s="154" t="str">
        <x:v>Month 10</x:v>
      </x:c>
      <x:c r="M5" s="154" t="str">
        <x:v>Month 11</x:v>
      </x:c>
      <x:c r="N5" s="155" t="str">
        <x:v>Month 12</x:v>
      </x:c>
    </x:row>
    <x:row r="6">
      <x:c r="A6" s="85" t="str">
        <x:f>'Sinking Fund Calculator'!A13</x:f>
        <x:v>Car Insurance</x:v>
      </x:c>
      <x:c r="B6" s="52" t="n">
        <x:f>'Sinking Fund Calculator'!I13</x:f>
        <x:v>150</x:v>
      </x:c>
      <x:c r="C6" s="52" t="n">
        <x:f>IF(AND('Sinking Fund Calculator'!D13&gt;0,1&lt;='Sinking Fund Calculator'!G13),'Sinking Fund Calculator'!I13,0)</x:f>
        <x:v>150</x:v>
      </x:c>
      <x:c r="D6" s="52" t="n">
        <x:f>IF(AND('Sinking Fund Calculator'!D13&gt;0,2&lt;='Sinking Fund Calculator'!G13),'Sinking Fund Calculator'!I13,0)</x:f>
        <x:v>150</x:v>
      </x:c>
      <x:c r="E6" s="52" t="n">
        <x:f>IF(AND('Sinking Fund Calculator'!D13&gt;0,3&lt;='Sinking Fund Calculator'!G13),'Sinking Fund Calculator'!I13,0)</x:f>
        <x:v>150</x:v>
      </x:c>
      <x:c r="F6" s="52" t="n">
        <x:f>IF(AND('Sinking Fund Calculator'!D13&gt;0,4&lt;='Sinking Fund Calculator'!G13),'Sinking Fund Calculator'!I13,0)</x:f>
        <x:v>150</x:v>
      </x:c>
      <x:c r="G6" s="52" t="n">
        <x:f>IF(AND('Sinking Fund Calculator'!D13&gt;0,5&lt;='Sinking Fund Calculator'!G13),'Sinking Fund Calculator'!I13,0)</x:f>
        <x:v>150</x:v>
      </x:c>
      <x:c r="H6" s="52" t="n">
        <x:f>IF(AND('Sinking Fund Calculator'!D13&gt;0,6&lt;='Sinking Fund Calculator'!G13),'Sinking Fund Calculator'!I13,0)</x:f>
        <x:v>150</x:v>
      </x:c>
      <x:c r="I6" s="52" t="n">
        <x:f>IF(AND('Sinking Fund Calculator'!D13&gt;0,7&lt;='Sinking Fund Calculator'!G13),'Sinking Fund Calculator'!I13,0)</x:f>
        <x:v>0</x:v>
      </x:c>
      <x:c r="J6" s="52" t="n">
        <x:f>IF(AND('Sinking Fund Calculator'!D13&gt;0,8&lt;='Sinking Fund Calculator'!G13),'Sinking Fund Calculator'!I13,0)</x:f>
        <x:v>0</x:v>
      </x:c>
      <x:c r="K6" s="52" t="n">
        <x:f>IF(AND('Sinking Fund Calculator'!D13&gt;0,9&lt;='Sinking Fund Calculator'!G13),'Sinking Fund Calculator'!I13,0)</x:f>
        <x:v>0</x:v>
      </x:c>
      <x:c r="L6" s="52" t="n">
        <x:f>IF(AND('Sinking Fund Calculator'!D13&gt;0,10&lt;='Sinking Fund Calculator'!G13),'Sinking Fund Calculator'!I13,0)</x:f>
        <x:v>0</x:v>
      </x:c>
      <x:c r="M6" s="52" t="n">
        <x:f>IF(AND('Sinking Fund Calculator'!D13&gt;0,11&lt;='Sinking Fund Calculator'!G13),'Sinking Fund Calculator'!I13,0)</x:f>
        <x:v>0</x:v>
      </x:c>
      <x:c r="N6" s="103" t="n">
        <x:f>IF(AND('Sinking Fund Calculator'!D13&gt;0,12&lt;='Sinking Fund Calculator'!G13),'Sinking Fund Calculator'!I13,0)</x:f>
        <x:v>0</x:v>
      </x:c>
    </x:row>
    <x:row r="7">
      <x:c r="A7" s="85" t="str">
        <x:f>'Sinking Fund Calculator'!A14</x:f>
        <x:v>Vehicle Registration</x:v>
      </x:c>
      <x:c r="B7" s="52" t="n">
        <x:f>'Sinking Fund Calculator'!I14</x:f>
        <x:v>43.75</x:v>
      </x:c>
      <x:c r="C7" s="52" t="n">
        <x:f>IF(AND('Sinking Fund Calculator'!D14&gt;0,1&lt;='Sinking Fund Calculator'!G14),'Sinking Fund Calculator'!I14,0)</x:f>
        <x:v>43.75</x:v>
      </x:c>
      <x:c r="D7" s="52" t="n">
        <x:f>IF(AND('Sinking Fund Calculator'!D14&gt;0,2&lt;='Sinking Fund Calculator'!G14),'Sinking Fund Calculator'!I14,0)</x:f>
        <x:v>43.75</x:v>
      </x:c>
      <x:c r="E7" s="52" t="n">
        <x:f>IF(AND('Sinking Fund Calculator'!D14&gt;0,3&lt;='Sinking Fund Calculator'!G14),'Sinking Fund Calculator'!I14,0)</x:f>
        <x:v>43.75</x:v>
      </x:c>
      <x:c r="F7" s="52" t="n">
        <x:f>IF(AND('Sinking Fund Calculator'!D14&gt;0,4&lt;='Sinking Fund Calculator'!G14),'Sinking Fund Calculator'!I14,0)</x:f>
        <x:v>43.75</x:v>
      </x:c>
      <x:c r="G7" s="52" t="n">
        <x:f>IF(AND('Sinking Fund Calculator'!D14&gt;0,5&lt;='Sinking Fund Calculator'!G14),'Sinking Fund Calculator'!I14,0)</x:f>
        <x:v>43.75</x:v>
      </x:c>
      <x:c r="H7" s="52" t="n">
        <x:f>IF(AND('Sinking Fund Calculator'!D14&gt;0,6&lt;='Sinking Fund Calculator'!G14),'Sinking Fund Calculator'!I14,0)</x:f>
        <x:v>43.75</x:v>
      </x:c>
      <x:c r="I7" s="52" t="n">
        <x:f>IF(AND('Sinking Fund Calculator'!D14&gt;0,7&lt;='Sinking Fund Calculator'!G14),'Sinking Fund Calculator'!I14,0)</x:f>
        <x:v>43.75</x:v>
      </x:c>
      <x:c r="J7" s="52" t="n">
        <x:f>IF(AND('Sinking Fund Calculator'!D14&gt;0,8&lt;='Sinking Fund Calculator'!G14),'Sinking Fund Calculator'!I14,0)</x:f>
        <x:v>43.75</x:v>
      </x:c>
      <x:c r="K7" s="52" t="n">
        <x:f>IF(AND('Sinking Fund Calculator'!D14&gt;0,9&lt;='Sinking Fund Calculator'!G14),'Sinking Fund Calculator'!I14,0)</x:f>
        <x:v>0</x:v>
      </x:c>
      <x:c r="L7" s="52" t="n">
        <x:f>IF(AND('Sinking Fund Calculator'!D14&gt;0,10&lt;='Sinking Fund Calculator'!G14),'Sinking Fund Calculator'!I14,0)</x:f>
        <x:v>0</x:v>
      </x:c>
      <x:c r="M7" s="52" t="n">
        <x:f>IF(AND('Sinking Fund Calculator'!D14&gt;0,11&lt;='Sinking Fund Calculator'!G14),'Sinking Fund Calculator'!I14,0)</x:f>
        <x:v>0</x:v>
      </x:c>
      <x:c r="N7" s="103" t="n">
        <x:f>IF(AND('Sinking Fund Calculator'!D14&gt;0,12&lt;='Sinking Fund Calculator'!G14),'Sinking Fund Calculator'!I14,0)</x:f>
        <x:v>0</x:v>
      </x:c>
    </x:row>
    <x:row r="8">
      <x:c r="A8" s="85" t="str">
        <x:f>'Sinking Fund Calculator'!A15</x:f>
        <x:v>Holiday Gifts</x:v>
      </x:c>
      <x:c r="B8" s="52" t="n">
        <x:f>'Sinking Fund Calculator'!I15</x:f>
        <x:v>160</x:v>
      </x:c>
      <x:c r="C8" s="52" t="n">
        <x:f>IF(AND('Sinking Fund Calculator'!D15&gt;0,1&lt;='Sinking Fund Calculator'!G15),'Sinking Fund Calculator'!I15,0)</x:f>
        <x:v>160</x:v>
      </x:c>
      <x:c r="D8" s="52" t="n">
        <x:f>IF(AND('Sinking Fund Calculator'!D15&gt;0,2&lt;='Sinking Fund Calculator'!G15),'Sinking Fund Calculator'!I15,0)</x:f>
        <x:v>160</x:v>
      </x:c>
      <x:c r="E8" s="52" t="n">
        <x:f>IF(AND('Sinking Fund Calculator'!D15&gt;0,3&lt;='Sinking Fund Calculator'!G15),'Sinking Fund Calculator'!I15,0)</x:f>
        <x:v>160</x:v>
      </x:c>
      <x:c r="F8" s="52" t="n">
        <x:f>IF(AND('Sinking Fund Calculator'!D15&gt;0,4&lt;='Sinking Fund Calculator'!G15),'Sinking Fund Calculator'!I15,0)</x:f>
        <x:v>160</x:v>
      </x:c>
      <x:c r="G8" s="52" t="n">
        <x:f>IF(AND('Sinking Fund Calculator'!D15&gt;0,5&lt;='Sinking Fund Calculator'!G15),'Sinking Fund Calculator'!I15,0)</x:f>
        <x:v>160</x:v>
      </x:c>
      <x:c r="H8" s="52" t="n">
        <x:f>IF(AND('Sinking Fund Calculator'!D15&gt;0,6&lt;='Sinking Fund Calculator'!G15),'Sinking Fund Calculator'!I15,0)</x:f>
        <x:v>0</x:v>
      </x:c>
      <x:c r="I8" s="52" t="n">
        <x:f>IF(AND('Sinking Fund Calculator'!D15&gt;0,7&lt;='Sinking Fund Calculator'!G15),'Sinking Fund Calculator'!I15,0)</x:f>
        <x:v>0</x:v>
      </x:c>
      <x:c r="J8" s="52" t="n">
        <x:f>IF(AND('Sinking Fund Calculator'!D15&gt;0,8&lt;='Sinking Fund Calculator'!G15),'Sinking Fund Calculator'!I15,0)</x:f>
        <x:v>0</x:v>
      </x:c>
      <x:c r="K8" s="52" t="n">
        <x:f>IF(AND('Sinking Fund Calculator'!D15&gt;0,9&lt;='Sinking Fund Calculator'!G15),'Sinking Fund Calculator'!I15,0)</x:f>
        <x:v>0</x:v>
      </x:c>
      <x:c r="L8" s="52" t="n">
        <x:f>IF(AND('Sinking Fund Calculator'!D15&gt;0,10&lt;='Sinking Fund Calculator'!G15),'Sinking Fund Calculator'!I15,0)</x:f>
        <x:v>0</x:v>
      </x:c>
      <x:c r="M8" s="52" t="n">
        <x:f>IF(AND('Sinking Fund Calculator'!D15&gt;0,11&lt;='Sinking Fund Calculator'!G15),'Sinking Fund Calculator'!I15,0)</x:f>
        <x:v>0</x:v>
      </x:c>
      <x:c r="N8" s="103" t="n">
        <x:f>IF(AND('Sinking Fund Calculator'!D15&gt;0,12&lt;='Sinking Fund Calculator'!G15),'Sinking Fund Calculator'!I15,0)</x:f>
        <x:v>0</x:v>
      </x:c>
    </x:row>
    <x:row r="9">
      <x:c r="A9" s="85" t="str">
        <x:f>'Sinking Fund Calculator'!A16</x:f>
        <x:v>Annual Subscriptions</x:v>
      </x:c>
      <x:c r="B9" s="52" t="n">
        <x:f>'Sinking Fund Calculator'!I16</x:f>
        <x:v>25</x:v>
      </x:c>
      <x:c r="C9" s="52" t="n">
        <x:f>IF(AND('Sinking Fund Calculator'!D16&gt;0,1&lt;='Sinking Fund Calculator'!G16),'Sinking Fund Calculator'!I16,0)</x:f>
        <x:v>25</x:v>
      </x:c>
      <x:c r="D9" s="52" t="n">
        <x:f>IF(AND('Sinking Fund Calculator'!D16&gt;0,2&lt;='Sinking Fund Calculator'!G16),'Sinking Fund Calculator'!I16,0)</x:f>
        <x:v>25</x:v>
      </x:c>
      <x:c r="E9" s="52" t="n">
        <x:f>IF(AND('Sinking Fund Calculator'!D16&gt;0,3&lt;='Sinking Fund Calculator'!G16),'Sinking Fund Calculator'!I16,0)</x:f>
        <x:v>25</x:v>
      </x:c>
      <x:c r="F9" s="52" t="n">
        <x:f>IF(AND('Sinking Fund Calculator'!D16&gt;0,4&lt;='Sinking Fund Calculator'!G16),'Sinking Fund Calculator'!I16,0)</x:f>
        <x:v>25</x:v>
      </x:c>
      <x:c r="G9" s="52" t="n">
        <x:f>IF(AND('Sinking Fund Calculator'!D16&gt;0,5&lt;='Sinking Fund Calculator'!G16),'Sinking Fund Calculator'!I16,0)</x:f>
        <x:v>25</x:v>
      </x:c>
      <x:c r="H9" s="52" t="n">
        <x:f>IF(AND('Sinking Fund Calculator'!D16&gt;0,6&lt;='Sinking Fund Calculator'!G16),'Sinking Fund Calculator'!I16,0)</x:f>
        <x:v>25</x:v>
      </x:c>
      <x:c r="I9" s="52" t="n">
        <x:f>IF(AND('Sinking Fund Calculator'!D16&gt;0,7&lt;='Sinking Fund Calculator'!G16),'Sinking Fund Calculator'!I16,0)</x:f>
        <x:v>25</x:v>
      </x:c>
      <x:c r="J9" s="52" t="n">
        <x:f>IF(AND('Sinking Fund Calculator'!D16&gt;0,8&lt;='Sinking Fund Calculator'!G16),'Sinking Fund Calculator'!I16,0)</x:f>
        <x:v>25</x:v>
      </x:c>
      <x:c r="K9" s="52" t="n">
        <x:f>IF(AND('Sinking Fund Calculator'!D16&gt;0,9&lt;='Sinking Fund Calculator'!G16),'Sinking Fund Calculator'!I16,0)</x:f>
        <x:v>25</x:v>
      </x:c>
      <x:c r="L9" s="52" t="n">
        <x:f>IF(AND('Sinking Fund Calculator'!D16&gt;0,10&lt;='Sinking Fund Calculator'!G16),'Sinking Fund Calculator'!I16,0)</x:f>
        <x:v>25</x:v>
      </x:c>
      <x:c r="M9" s="52" t="n">
        <x:f>IF(AND('Sinking Fund Calculator'!D16&gt;0,11&lt;='Sinking Fund Calculator'!G16),'Sinking Fund Calculator'!I16,0)</x:f>
        <x:v>25</x:v>
      </x:c>
      <x:c r="N9" s="103" t="n">
        <x:f>IF(AND('Sinking Fund Calculator'!D16&gt;0,12&lt;='Sinking Fund Calculator'!G16),'Sinking Fund Calculator'!I16,0)</x:f>
        <x:v>25</x:v>
      </x:c>
    </x:row>
    <x:row r="10">
      <x:c r="A10" s="85" t="str">
        <x:f>'Sinking Fund Calculator'!A17</x:f>
        <x:v>Home Maintenance</x:v>
      </x:c>
      <x:c r="B10" s="52" t="n">
        <x:f>'Sinking Fund Calculator'!I17</x:f>
        <x:v>125</x:v>
      </x:c>
      <x:c r="C10" s="52" t="n">
        <x:f>IF(AND('Sinking Fund Calculator'!D17&gt;0,1&lt;='Sinking Fund Calculator'!G17),'Sinking Fund Calculator'!I17,0)</x:f>
        <x:v>125</x:v>
      </x:c>
      <x:c r="D10" s="52" t="n">
        <x:f>IF(AND('Sinking Fund Calculator'!D17&gt;0,2&lt;='Sinking Fund Calculator'!G17),'Sinking Fund Calculator'!I17,0)</x:f>
        <x:v>125</x:v>
      </x:c>
      <x:c r="E10" s="52" t="n">
        <x:f>IF(AND('Sinking Fund Calculator'!D17&gt;0,3&lt;='Sinking Fund Calculator'!G17),'Sinking Fund Calculator'!I17,0)</x:f>
        <x:v>125</x:v>
      </x:c>
      <x:c r="F10" s="52" t="n">
        <x:f>IF(AND('Sinking Fund Calculator'!D17&gt;0,4&lt;='Sinking Fund Calculator'!G17),'Sinking Fund Calculator'!I17,0)</x:f>
        <x:v>125</x:v>
      </x:c>
      <x:c r="G10" s="52" t="n">
        <x:f>IF(AND('Sinking Fund Calculator'!D17&gt;0,5&lt;='Sinking Fund Calculator'!G17),'Sinking Fund Calculator'!I17,0)</x:f>
        <x:v>125</x:v>
      </x:c>
      <x:c r="H10" s="52" t="n">
        <x:f>IF(AND('Sinking Fund Calculator'!D17&gt;0,6&lt;='Sinking Fund Calculator'!G17),'Sinking Fund Calculator'!I17,0)</x:f>
        <x:v>125</x:v>
      </x:c>
      <x:c r="I10" s="52" t="n">
        <x:f>IF(AND('Sinking Fund Calculator'!D17&gt;0,7&lt;='Sinking Fund Calculator'!G17),'Sinking Fund Calculator'!I17,0)</x:f>
        <x:v>125</x:v>
      </x:c>
      <x:c r="J10" s="52" t="n">
        <x:f>IF(AND('Sinking Fund Calculator'!D17&gt;0,8&lt;='Sinking Fund Calculator'!G17),'Sinking Fund Calculator'!I17,0)</x:f>
        <x:v>125</x:v>
      </x:c>
      <x:c r="K10" s="52" t="n">
        <x:f>IF(AND('Sinking Fund Calculator'!D17&gt;0,9&lt;='Sinking Fund Calculator'!G17),'Sinking Fund Calculator'!I17,0)</x:f>
        <x:v>125</x:v>
      </x:c>
      <x:c r="L10" s="52" t="n">
        <x:f>IF(AND('Sinking Fund Calculator'!D17&gt;0,10&lt;='Sinking Fund Calculator'!G17),'Sinking Fund Calculator'!I17,0)</x:f>
        <x:v>125</x:v>
      </x:c>
      <x:c r="M10" s="52" t="n">
        <x:f>IF(AND('Sinking Fund Calculator'!D17&gt;0,11&lt;='Sinking Fund Calculator'!G17),'Sinking Fund Calculator'!I17,0)</x:f>
        <x:v>0</x:v>
      </x:c>
      <x:c r="N10" s="103" t="n">
        <x:f>IF(AND('Sinking Fund Calculator'!D17&gt;0,12&lt;='Sinking Fund Calculator'!G17),'Sinking Fund Calculator'!I17,0)</x:f>
        <x:v>0</x:v>
      </x:c>
    </x:row>
    <x:row r="11">
      <x:c r="A11" s="85" t="str">
        <x:f>'Sinking Fund Calculator'!A18</x:f>
        <x:v>Medical Expenses</x:v>
      </x:c>
      <x:c r="B11" s="52" t="n">
        <x:f>'Sinking Fund Calculator'!I18</x:f>
        <x:v>100</x:v>
      </x:c>
      <x:c r="C11" s="52" t="n">
        <x:f>IF(AND('Sinking Fund Calculator'!D18&gt;0,1&lt;='Sinking Fund Calculator'!G18),'Sinking Fund Calculator'!I18,0)</x:f>
        <x:v>100</x:v>
      </x:c>
      <x:c r="D11" s="52" t="n">
        <x:f>IF(AND('Sinking Fund Calculator'!D18&gt;0,2&lt;='Sinking Fund Calculator'!G18),'Sinking Fund Calculator'!I18,0)</x:f>
        <x:v>100</x:v>
      </x:c>
      <x:c r="E11" s="52" t="n">
        <x:f>IF(AND('Sinking Fund Calculator'!D18&gt;0,3&lt;='Sinking Fund Calculator'!G18),'Sinking Fund Calculator'!I18,0)</x:f>
        <x:v>100</x:v>
      </x:c>
      <x:c r="F11" s="52" t="n">
        <x:f>IF(AND('Sinking Fund Calculator'!D18&gt;0,4&lt;='Sinking Fund Calculator'!G18),'Sinking Fund Calculator'!I18,0)</x:f>
        <x:v>100</x:v>
      </x:c>
      <x:c r="G11" s="52" t="n">
        <x:f>IF(AND('Sinking Fund Calculator'!D18&gt;0,5&lt;='Sinking Fund Calculator'!G18),'Sinking Fund Calculator'!I18,0)</x:f>
        <x:v>100</x:v>
      </x:c>
      <x:c r="H11" s="52" t="n">
        <x:f>IF(AND('Sinking Fund Calculator'!D18&gt;0,6&lt;='Sinking Fund Calculator'!G18),'Sinking Fund Calculator'!I18,0)</x:f>
        <x:v>100</x:v>
      </x:c>
      <x:c r="I11" s="52" t="n">
        <x:f>IF(AND('Sinking Fund Calculator'!D18&gt;0,7&lt;='Sinking Fund Calculator'!G18),'Sinking Fund Calculator'!I18,0)</x:f>
        <x:v>100</x:v>
      </x:c>
      <x:c r="J11" s="52" t="n">
        <x:f>IF(AND('Sinking Fund Calculator'!D18&gt;0,8&lt;='Sinking Fund Calculator'!G18),'Sinking Fund Calculator'!I18,0)</x:f>
        <x:v>0</x:v>
      </x:c>
      <x:c r="K11" s="52" t="n">
        <x:f>IF(AND('Sinking Fund Calculator'!D18&gt;0,9&lt;='Sinking Fund Calculator'!G18),'Sinking Fund Calculator'!I18,0)</x:f>
        <x:v>0</x:v>
      </x:c>
      <x:c r="L11" s="52" t="n">
        <x:f>IF(AND('Sinking Fund Calculator'!D18&gt;0,10&lt;='Sinking Fund Calculator'!G18),'Sinking Fund Calculator'!I18,0)</x:f>
        <x:v>0</x:v>
      </x:c>
      <x:c r="M11" s="52" t="n">
        <x:f>IF(AND('Sinking Fund Calculator'!D18&gt;0,11&lt;='Sinking Fund Calculator'!G18),'Sinking Fund Calculator'!I18,0)</x:f>
        <x:v>0</x:v>
      </x:c>
      <x:c r="N11" s="103" t="n">
        <x:f>IF(AND('Sinking Fund Calculator'!D18&gt;0,12&lt;='Sinking Fund Calculator'!G18),'Sinking Fund Calculator'!I18,0)</x:f>
        <x:v>0</x:v>
      </x:c>
    </x:row>
    <x:row r="12">
      <x:c r="A12" s="85" t="str">
        <x:f>'Sinking Fund Calculator'!A19</x:f>
        <x:v>Travel</x:v>
      </x:c>
      <x:c r="B12" s="52" t="n">
        <x:f>'Sinking Fund Calculator'!I19</x:f>
        <x:v>111.11111111111111</x:v>
      </x:c>
      <x:c r="C12" s="52" t="n">
        <x:f>IF(AND('Sinking Fund Calculator'!D19&gt;0,1&lt;='Sinking Fund Calculator'!G19),'Sinking Fund Calculator'!I19,0)</x:f>
        <x:v>111.11111111111111</x:v>
      </x:c>
      <x:c r="D12" s="52" t="n">
        <x:f>IF(AND('Sinking Fund Calculator'!D19&gt;0,2&lt;='Sinking Fund Calculator'!G19),'Sinking Fund Calculator'!I19,0)</x:f>
        <x:v>111.11111111111111</x:v>
      </x:c>
      <x:c r="E12" s="52" t="n">
        <x:f>IF(AND('Sinking Fund Calculator'!D19&gt;0,3&lt;='Sinking Fund Calculator'!G19),'Sinking Fund Calculator'!I19,0)</x:f>
        <x:v>111.11111111111111</x:v>
      </x:c>
      <x:c r="F12" s="52" t="n">
        <x:f>IF(AND('Sinking Fund Calculator'!D19&gt;0,4&lt;='Sinking Fund Calculator'!G19),'Sinking Fund Calculator'!I19,0)</x:f>
        <x:v>111.11111111111111</x:v>
      </x:c>
      <x:c r="G12" s="52" t="n">
        <x:f>IF(AND('Sinking Fund Calculator'!D19&gt;0,5&lt;='Sinking Fund Calculator'!G19),'Sinking Fund Calculator'!I19,0)</x:f>
        <x:v>111.11111111111111</x:v>
      </x:c>
      <x:c r="H12" s="52" t="n">
        <x:f>IF(AND('Sinking Fund Calculator'!D19&gt;0,6&lt;='Sinking Fund Calculator'!G19),'Sinking Fund Calculator'!I19,0)</x:f>
        <x:v>111.11111111111111</x:v>
      </x:c>
      <x:c r="I12" s="52" t="n">
        <x:f>IF(AND('Sinking Fund Calculator'!D19&gt;0,7&lt;='Sinking Fund Calculator'!G19),'Sinking Fund Calculator'!I19,0)</x:f>
        <x:v>111.11111111111111</x:v>
      </x:c>
      <x:c r="J12" s="52" t="n">
        <x:f>IF(AND('Sinking Fund Calculator'!D19&gt;0,8&lt;='Sinking Fund Calculator'!G19),'Sinking Fund Calculator'!I19,0)</x:f>
        <x:v>111.11111111111111</x:v>
      </x:c>
      <x:c r="K12" s="52" t="n">
        <x:f>IF(AND('Sinking Fund Calculator'!D19&gt;0,9&lt;='Sinking Fund Calculator'!G19),'Sinking Fund Calculator'!I19,0)</x:f>
        <x:v>111.11111111111111</x:v>
      </x:c>
      <x:c r="L12" s="52" t="n">
        <x:f>IF(AND('Sinking Fund Calculator'!D19&gt;0,10&lt;='Sinking Fund Calculator'!G19),'Sinking Fund Calculator'!I19,0)</x:f>
        <x:v>111.11111111111111</x:v>
      </x:c>
      <x:c r="M12" s="52" t="n">
        <x:f>IF(AND('Sinking Fund Calculator'!D19&gt;0,11&lt;='Sinking Fund Calculator'!G19),'Sinking Fund Calculator'!I19,0)</x:f>
        <x:v>111.11111111111111</x:v>
      </x:c>
      <x:c r="N12" s="103" t="n">
        <x:f>IF(AND('Sinking Fund Calculator'!D19&gt;0,12&lt;='Sinking Fund Calculator'!G19),'Sinking Fund Calculator'!I19,0)</x:f>
        <x:v>111.11111111111111</x:v>
      </x:c>
    </x:row>
    <x:row r="13">
      <x:c r="A13" s="85" t="str">
        <x:f>'Sinking Fund Calculator'!A20</x:f>
        <x:v>School Costs</x:v>
      </x:c>
      <x:c r="B13" s="52" t="n">
        <x:f>'Sinking Fund Calculator'!I20</x:f>
        <x:v>88.88888888888889</x:v>
      </x:c>
      <x:c r="C13" s="52" t="n">
        <x:f>IF(AND('Sinking Fund Calculator'!D20&gt;0,1&lt;='Sinking Fund Calculator'!G20),'Sinking Fund Calculator'!I20,0)</x:f>
        <x:v>88.88888888888889</x:v>
      </x:c>
      <x:c r="D13" s="52" t="n">
        <x:f>IF(AND('Sinking Fund Calculator'!D20&gt;0,2&lt;='Sinking Fund Calculator'!G20),'Sinking Fund Calculator'!I20,0)</x:f>
        <x:v>88.88888888888889</x:v>
      </x:c>
      <x:c r="E13" s="52" t="n">
        <x:f>IF(AND('Sinking Fund Calculator'!D20&gt;0,3&lt;='Sinking Fund Calculator'!G20),'Sinking Fund Calculator'!I20,0)</x:f>
        <x:v>88.88888888888889</x:v>
      </x:c>
      <x:c r="F13" s="52" t="n">
        <x:f>IF(AND('Sinking Fund Calculator'!D20&gt;0,4&lt;='Sinking Fund Calculator'!G20),'Sinking Fund Calculator'!I20,0)</x:f>
        <x:v>88.88888888888889</x:v>
      </x:c>
      <x:c r="G13" s="52" t="n">
        <x:f>IF(AND('Sinking Fund Calculator'!D20&gt;0,5&lt;='Sinking Fund Calculator'!G20),'Sinking Fund Calculator'!I20,0)</x:f>
        <x:v>88.88888888888889</x:v>
      </x:c>
      <x:c r="H13" s="52" t="n">
        <x:f>IF(AND('Sinking Fund Calculator'!D20&gt;0,6&lt;='Sinking Fund Calculator'!G20),'Sinking Fund Calculator'!I20,0)</x:f>
        <x:v>88.88888888888889</x:v>
      </x:c>
      <x:c r="I13" s="52" t="n">
        <x:f>IF(AND('Sinking Fund Calculator'!D20&gt;0,7&lt;='Sinking Fund Calculator'!G20),'Sinking Fund Calculator'!I20,0)</x:f>
        <x:v>88.88888888888889</x:v>
      </x:c>
      <x:c r="J13" s="52" t="n">
        <x:f>IF(AND('Sinking Fund Calculator'!D20&gt;0,8&lt;='Sinking Fund Calculator'!G20),'Sinking Fund Calculator'!I20,0)</x:f>
        <x:v>88.88888888888889</x:v>
      </x:c>
      <x:c r="K13" s="52" t="n">
        <x:f>IF(AND('Sinking Fund Calculator'!D20&gt;0,9&lt;='Sinking Fund Calculator'!G20),'Sinking Fund Calculator'!I20,0)</x:f>
        <x:v>88.88888888888889</x:v>
      </x:c>
      <x:c r="L13" s="52" t="n">
        <x:f>IF(AND('Sinking Fund Calculator'!D20&gt;0,10&lt;='Sinking Fund Calculator'!G20),'Sinking Fund Calculator'!I20,0)</x:f>
        <x:v>0</x:v>
      </x:c>
      <x:c r="M13" s="52" t="n">
        <x:f>IF(AND('Sinking Fund Calculator'!D20&gt;0,11&lt;='Sinking Fund Calculator'!G20),'Sinking Fund Calculator'!I20,0)</x:f>
        <x:v>0</x:v>
      </x:c>
      <x:c r="N13" s="103" t="n">
        <x:f>IF(AND('Sinking Fund Calculator'!D20&gt;0,12&lt;='Sinking Fund Calculator'!G20),'Sinking Fund Calculator'!I20,0)</x:f>
        <x:v>0</x:v>
      </x:c>
    </x:row>
    <x:row r="14">
      <x:c r="A14" s="85" t="str">
        <x:f>'Sinking Fund Calculator'!A21</x:f>
        <x:v>Other Fund 1</x:v>
      </x:c>
      <x:c r="B14" s="52" t="n">
        <x:f>'Sinking Fund Calculator'!I21</x:f>
        <x:v>0</x:v>
      </x:c>
      <x:c r="C14" s="52" t="n">
        <x:f>IF(AND('Sinking Fund Calculator'!D21&gt;0,1&lt;='Sinking Fund Calculator'!G21),'Sinking Fund Calculator'!I21,0)</x:f>
        <x:v>0</x:v>
      </x:c>
      <x:c r="D14" s="52" t="n">
        <x:f>IF(AND('Sinking Fund Calculator'!D21&gt;0,2&lt;='Sinking Fund Calculator'!G21),'Sinking Fund Calculator'!I21,0)</x:f>
        <x:v>0</x:v>
      </x:c>
      <x:c r="E14" s="52" t="n">
        <x:f>IF(AND('Sinking Fund Calculator'!D21&gt;0,3&lt;='Sinking Fund Calculator'!G21),'Sinking Fund Calculator'!I21,0)</x:f>
        <x:v>0</x:v>
      </x:c>
      <x:c r="F14" s="52" t="n">
        <x:f>IF(AND('Sinking Fund Calculator'!D21&gt;0,4&lt;='Sinking Fund Calculator'!G21),'Sinking Fund Calculator'!I21,0)</x:f>
        <x:v>0</x:v>
      </x:c>
      <x:c r="G14" s="52" t="n">
        <x:f>IF(AND('Sinking Fund Calculator'!D21&gt;0,5&lt;='Sinking Fund Calculator'!G21),'Sinking Fund Calculator'!I21,0)</x:f>
        <x:v>0</x:v>
      </x:c>
      <x:c r="H14" s="52" t="n">
        <x:f>IF(AND('Sinking Fund Calculator'!D21&gt;0,6&lt;='Sinking Fund Calculator'!G21),'Sinking Fund Calculator'!I21,0)</x:f>
        <x:v>0</x:v>
      </x:c>
      <x:c r="I14" s="52" t="n">
        <x:f>IF(AND('Sinking Fund Calculator'!D21&gt;0,7&lt;='Sinking Fund Calculator'!G21),'Sinking Fund Calculator'!I21,0)</x:f>
        <x:v>0</x:v>
      </x:c>
      <x:c r="J14" s="52" t="n">
        <x:f>IF(AND('Sinking Fund Calculator'!D21&gt;0,8&lt;='Sinking Fund Calculator'!G21),'Sinking Fund Calculator'!I21,0)</x:f>
        <x:v>0</x:v>
      </x:c>
      <x:c r="K14" s="52" t="n">
        <x:f>IF(AND('Sinking Fund Calculator'!D21&gt;0,9&lt;='Sinking Fund Calculator'!G21),'Sinking Fund Calculator'!I21,0)</x:f>
        <x:v>0</x:v>
      </x:c>
      <x:c r="L14" s="52" t="n">
        <x:f>IF(AND('Sinking Fund Calculator'!D21&gt;0,10&lt;='Sinking Fund Calculator'!G21),'Sinking Fund Calculator'!I21,0)</x:f>
        <x:v>0</x:v>
      </x:c>
      <x:c r="M14" s="52" t="n">
        <x:f>IF(AND('Sinking Fund Calculator'!D21&gt;0,11&lt;='Sinking Fund Calculator'!G21),'Sinking Fund Calculator'!I21,0)</x:f>
        <x:v>0</x:v>
      </x:c>
      <x:c r="N14" s="103" t="n">
        <x:f>IF(AND('Sinking Fund Calculator'!D21&gt;0,12&lt;='Sinking Fund Calculator'!G21),'Sinking Fund Calculator'!I21,0)</x:f>
        <x:v>0</x:v>
      </x:c>
    </x:row>
    <x:row r="15">
      <x:c r="A15" s="85" t="str">
        <x:f>'Sinking Fund Calculator'!A22</x:f>
        <x:v>Other Fund 2</x:v>
      </x:c>
      <x:c r="B15" s="52" t="n">
        <x:f>'Sinking Fund Calculator'!I22</x:f>
        <x:v>0</x:v>
      </x:c>
      <x:c r="C15" s="52" t="n">
        <x:f>IF(AND('Sinking Fund Calculator'!D22&gt;0,1&lt;='Sinking Fund Calculator'!G22),'Sinking Fund Calculator'!I22,0)</x:f>
        <x:v>0</x:v>
      </x:c>
      <x:c r="D15" s="52" t="n">
        <x:f>IF(AND('Sinking Fund Calculator'!D22&gt;0,2&lt;='Sinking Fund Calculator'!G22),'Sinking Fund Calculator'!I22,0)</x:f>
        <x:v>0</x:v>
      </x:c>
      <x:c r="E15" s="52" t="n">
        <x:f>IF(AND('Sinking Fund Calculator'!D22&gt;0,3&lt;='Sinking Fund Calculator'!G22),'Sinking Fund Calculator'!I22,0)</x:f>
        <x:v>0</x:v>
      </x:c>
      <x:c r="F15" s="52" t="n">
        <x:f>IF(AND('Sinking Fund Calculator'!D22&gt;0,4&lt;='Sinking Fund Calculator'!G22),'Sinking Fund Calculator'!I22,0)</x:f>
        <x:v>0</x:v>
      </x:c>
      <x:c r="G15" s="52" t="n">
        <x:f>IF(AND('Sinking Fund Calculator'!D22&gt;0,5&lt;='Sinking Fund Calculator'!G22),'Sinking Fund Calculator'!I22,0)</x:f>
        <x:v>0</x:v>
      </x:c>
      <x:c r="H15" s="52" t="n">
        <x:f>IF(AND('Sinking Fund Calculator'!D22&gt;0,6&lt;='Sinking Fund Calculator'!G22),'Sinking Fund Calculator'!I22,0)</x:f>
        <x:v>0</x:v>
      </x:c>
      <x:c r="I15" s="52" t="n">
        <x:f>IF(AND('Sinking Fund Calculator'!D22&gt;0,7&lt;='Sinking Fund Calculator'!G22),'Sinking Fund Calculator'!I22,0)</x:f>
        <x:v>0</x:v>
      </x:c>
      <x:c r="J15" s="52" t="n">
        <x:f>IF(AND('Sinking Fund Calculator'!D22&gt;0,8&lt;='Sinking Fund Calculator'!G22),'Sinking Fund Calculator'!I22,0)</x:f>
        <x:v>0</x:v>
      </x:c>
      <x:c r="K15" s="52" t="n">
        <x:f>IF(AND('Sinking Fund Calculator'!D22&gt;0,9&lt;='Sinking Fund Calculator'!G22),'Sinking Fund Calculator'!I22,0)</x:f>
        <x:v>0</x:v>
      </x:c>
      <x:c r="L15" s="52" t="n">
        <x:f>IF(AND('Sinking Fund Calculator'!D22&gt;0,10&lt;='Sinking Fund Calculator'!G22),'Sinking Fund Calculator'!I22,0)</x:f>
        <x:v>0</x:v>
      </x:c>
      <x:c r="M15" s="52" t="n">
        <x:f>IF(AND('Sinking Fund Calculator'!D22&gt;0,11&lt;='Sinking Fund Calculator'!G22),'Sinking Fund Calculator'!I22,0)</x:f>
        <x:v>0</x:v>
      </x:c>
      <x:c r="N15" s="103" t="n">
        <x:f>IF(AND('Sinking Fund Calculator'!D22&gt;0,12&lt;='Sinking Fund Calculator'!G22),'Sinking Fund Calculator'!I22,0)</x:f>
        <x:v>0</x:v>
      </x:c>
    </x:row>
    <x:row r="16">
      <x:c r="A16" s="85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103"/>
    </x:row>
    <x:row r="17">
      <x:c r="A17" s="117" t="str">
        <x:v>TOTAL</x:v>
      </x:c>
      <x:c r="B17" s="119" t="n">
        <x:f>SUM(B6:B15)</x:f>
        <x:v>803.75</x:v>
      </x:c>
      <x:c r="C17" s="119" t="n">
        <x:f>SUM(C6:C15)</x:f>
        <x:v>803.75</x:v>
      </x:c>
      <x:c r="D17" s="119" t="n">
        <x:f>SUM(D6:D15)</x:f>
        <x:v>803.75</x:v>
      </x:c>
      <x:c r="E17" s="119" t="n">
        <x:f>SUM(E6:E15)</x:f>
        <x:v>803.75</x:v>
      </x:c>
      <x:c r="F17" s="119" t="n">
        <x:f>SUM(F6:F15)</x:f>
        <x:v>803.75</x:v>
      </x:c>
      <x:c r="G17" s="119" t="n">
        <x:f>SUM(G6:G15)</x:f>
        <x:v>803.75</x:v>
      </x:c>
      <x:c r="H17" s="119" t="n">
        <x:f>SUM(H6:H15)</x:f>
        <x:v>643.75</x:v>
      </x:c>
      <x:c r="I17" s="119" t="n">
        <x:f>SUM(I6:I15)</x:f>
        <x:v>493.75</x:v>
      </x:c>
      <x:c r="J17" s="119" t="n">
        <x:f>SUM(J6:J15)</x:f>
        <x:v>393.75</x:v>
      </x:c>
      <x:c r="K17" s="119" t="n">
        <x:f>SUM(K6:K15)</x:f>
        <x:v>350</x:v>
      </x:c>
      <x:c r="L17" s="119" t="n">
        <x:f>SUM(L6:L15)</x:f>
        <x:v>261.1111111111111</x:v>
      </x:c>
      <x:c r="M17" s="119" t="n">
        <x:f>SUM(M6:M15)</x:f>
        <x:v>136.11111111111111</x:v>
      </x:c>
      <x:c r="N17" s="156" t="n">
        <x:f>SUM(N6:N15)</x:f>
        <x:v>136.11111111111111</x:v>
      </x:c>
    </x:row>
  </x:sheetData>
  <x:mergeCells>
    <x:mergeCell ref="A1:N2"/>
    <x:mergeCell ref="A3:N3"/>
  </x:mergeCells>
  <x:conditionalFormatting sqref="C6:N15">
    <x:cfRule type="colorScale" priority="1">
      <x:colorScale>
        <x:cfvo type="min"/>
        <x:cfvo type="percentile" val="50"/>
        <x:cfvo type="max"/>
        <x:color rgb="FFFFFFFF"/>
        <x:color rgb="FFDDEFE8"/>
        <x:color rgb="FF0F766E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3" hidden="0" customWidth="1"/>
    <x:col min="3" max="3" width="18" hidden="0" customWidth="1"/>
    <x:col min="4" max="4" width="28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28" hidden="0" customWidth="1"/>
  </x:cols>
  <x:sheetData>
    <x:row r="1">
      <x:c r="A1" s="141" t="str">
        <x:v>Sinking Fund Contribution Tracker</x:v>
      </x:c>
      <x:c r="B1" s="141"/>
      <x:c r="C1" s="141"/>
      <x:c r="D1" s="141"/>
      <x:c r="E1" s="141"/>
      <x:c r="F1" s="141"/>
      <x:c r="G1" s="141"/>
      <x:c r="H1" s="141"/>
      <x:c r="I1" s="141"/>
      <x:c r="J1" s="141"/>
    </x:row>
    <x:row r="2">
      <x:c r="A2" s="141"/>
      <x:c r="B2" s="141"/>
      <x:c r="C2" s="141"/>
      <x:c r="D2" s="141"/>
      <x:c r="E2" s="141"/>
      <x:c r="F2" s="141"/>
      <x:c r="G2" s="141"/>
      <x:c r="H2" s="141"/>
      <x:c r="I2" s="141"/>
      <x:c r="J2" s="141"/>
    </x:row>
    <x:row r="3">
      <x:c r="A3" s="146" t="str">
        <x:v>Record deposits, withdrawals, and interest for individual sinking funds.</x:v>
      </x:c>
      <x:c r="B3" s="146"/>
      <x:c r="C3" s="146"/>
      <x:c r="D3" s="146"/>
      <x:c r="E3" s="146"/>
      <x:c r="F3" s="146"/>
      <x:c r="G3" s="146"/>
      <x:c r="H3" s="146"/>
      <x:c r="I3" s="146"/>
      <x:c r="J3" s="146"/>
    </x:row>
    <x:row r="5">
      <x:c r="A5" s="153" t="str">
        <x:v>Date</x:v>
      </x:c>
      <x:c r="B5" s="154" t="str">
        <x:v>Fund Name</x:v>
      </x:c>
      <x:c r="C5" s="154" t="str">
        <x:v>Transaction Type</x:v>
      </x:c>
      <x:c r="D5" s="154" t="str">
        <x:v>Description</x:v>
      </x:c>
      <x:c r="E5" s="154" t="str">
        <x:v>Deposit</x:v>
      </x:c>
      <x:c r="F5" s="154" t="str">
        <x:v>Withdrawal</x:v>
      </x:c>
      <x:c r="G5" s="154" t="str">
        <x:v>Interest</x:v>
      </x:c>
      <x:c r="H5" s="154" t="str">
        <x:v>Net Change</x:v>
      </x:c>
      <x:c r="I5" s="154" t="str">
        <x:v>Running Total</x:v>
      </x:c>
      <x:c r="J5" s="155" t="str">
        <x:v>Notes</x:v>
      </x:c>
    </x:row>
    <x:row r="6">
      <x:c r="A6" s="161" t="n">
        <x:f>'Sinking Fund Calculator'!B7</x:f>
        <x:v>46231</x:v>
      </x:c>
      <x:c r="B6" s="31" t="str">
        <x:v>Car Insurance</x:v>
      </x:c>
      <x:c r="C6" s="31" t="str">
        <x:v>Starting Balance</x:v>
      </x:c>
      <x:c r="D6" s="31" t="str">
        <x:v>Current balance</x:v>
      </x:c>
      <x:c r="E6" s="48" t="n">
        <x:v>300</x:v>
      </x:c>
      <x:c r="F6" s="48" t="n">
        <x:v>0</x:v>
      </x:c>
      <x:c r="G6" s="48" t="n">
        <x:v>0</x:v>
      </x:c>
      <x:c r="H6" s="52" t="n">
        <x:f>E6-F6+G6</x:f>
        <x:v>300</x:v>
      </x:c>
      <x:c r="I6" s="52" t="n">
        <x:f>H6</x:f>
        <x:v>300</x:v>
      </x:c>
      <x:c r="J6" s="87" t="str"/>
    </x:row>
    <x:row r="7">
      <x:c r="A7" s="161" t="n">
        <x:f>EDATE(A6,1)</x:f>
        <x:v>46262</x:v>
      </x:c>
      <x:c r="B7" s="31" t="str">
        <x:v>Car Insurance</x:v>
      </x:c>
      <x:c r="C7" s="31" t="str">
        <x:v>Deposit</x:v>
      </x:c>
      <x:c r="D7" s="31" t="str">
        <x:v>Monthly contribution</x:v>
      </x:c>
      <x:c r="E7" s="48" t="n">
        <x:v>150</x:v>
      </x:c>
      <x:c r="F7" s="48" t="n">
        <x:v>0</x:v>
      </x:c>
      <x:c r="G7" s="48" t="n">
        <x:v>0</x:v>
      </x:c>
      <x:c r="H7" s="52" t="n">
        <x:f>E7-F7+G7</x:f>
        <x:v>150</x:v>
      </x:c>
      <x:c r="I7" s="52" t="n">
        <x:f>I6+H7</x:f>
        <x:v>450</x:v>
      </x:c>
      <x:c r="J7" s="87" t="str"/>
    </x:row>
    <x:row r="8">
      <x:c r="A8" s="161" t="n">
        <x:f>EDATE(A7,1)</x:f>
        <x:v>46293</x:v>
      </x:c>
      <x:c r="B8" s="31" t="str">
        <x:v>Holiday Gifts</x:v>
      </x:c>
      <x:c r="C8" s="31" t="str">
        <x:v>Starting Balance</x:v>
      </x:c>
      <x:c r="D8" s="31" t="str">
        <x:v>Current balance</x:v>
      </x:c>
      <x:c r="E8" s="48" t="n">
        <x:v>200</x:v>
      </x:c>
      <x:c r="F8" s="48" t="n">
        <x:v>0</x:v>
      </x:c>
      <x:c r="G8" s="48" t="n">
        <x:v>0</x:v>
      </x:c>
      <x:c r="H8" s="52" t="n">
        <x:f>E8-F8+G8</x:f>
        <x:v>200</x:v>
      </x:c>
      <x:c r="I8" s="52" t="n">
        <x:f>I7+H8</x:f>
        <x:v>650</x:v>
      </x:c>
      <x:c r="J8" s="87" t="str"/>
    </x:row>
    <x:row r="9">
      <x:c r="A9" s="161" t="n">
        <x:f>EDATE(A8,1)</x:f>
        <x:v>46323</x:v>
      </x:c>
      <x:c r="B9" s="31" t="str">
        <x:v>Holiday Gifts</x:v>
      </x:c>
      <x:c r="C9" s="31" t="str">
        <x:v>Deposit</x:v>
      </x:c>
      <x:c r="D9" s="31" t="str">
        <x:v>Monthly contribution</x:v>
      </x:c>
      <x:c r="E9" s="48" t="n">
        <x:v>100</x:v>
      </x:c>
      <x:c r="F9" s="48" t="n">
        <x:v>0</x:v>
      </x:c>
      <x:c r="G9" s="48" t="n">
        <x:v>0</x:v>
      </x:c>
      <x:c r="H9" s="52" t="n">
        <x:f>E9-F9+G9</x:f>
        <x:v>100</x:v>
      </x:c>
      <x:c r="I9" s="52" t="n">
        <x:f>I8+H9</x:f>
        <x:v>750</x:v>
      </x:c>
      <x:c r="J9" s="87" t="str"/>
    </x:row>
    <x:row r="10">
      <x:c r="A10" s="161" t="n">
        <x:f>EDATE(A9,1)</x:f>
        <x:v>46354</x:v>
      </x:c>
      <x:c r="B10" s="31" t="str">
        <x:v>Other Fund 1</x:v>
      </x:c>
      <x:c r="C10" s="31" t="str">
        <x:v>Deposit</x:v>
      </x:c>
      <x:c r="D10" s="31" t="str"/>
      <x:c r="E10" s="48" t="n">
        <x:v>0</x:v>
      </x:c>
      <x:c r="F10" s="48" t="n">
        <x:v>0</x:v>
      </x:c>
      <x:c r="G10" s="48" t="n">
        <x:v>0</x:v>
      </x:c>
      <x:c r="H10" s="52" t="n">
        <x:f>E10-F10+G10</x:f>
        <x:v>0</x:v>
      </x:c>
      <x:c r="I10" s="52" t="n">
        <x:f>I9+H10</x:f>
        <x:v>750</x:v>
      </x:c>
      <x:c r="J10" s="87" t="str"/>
    </x:row>
    <x:row r="11">
      <x:c r="A11" s="161" t="n">
        <x:f>EDATE(A10,1)</x:f>
        <x:v>46384</x:v>
      </x:c>
      <x:c r="B11" s="31" t="str">
        <x:v>Other Fund 1</x:v>
      </x:c>
      <x:c r="C11" s="31" t="str">
        <x:v>Deposit</x:v>
      </x:c>
      <x:c r="D11" s="31" t="str"/>
      <x:c r="E11" s="48" t="n">
        <x:v>0</x:v>
      </x:c>
      <x:c r="F11" s="48" t="n">
        <x:v>0</x:v>
      </x:c>
      <x:c r="G11" s="48" t="n">
        <x:v>0</x:v>
      </x:c>
      <x:c r="H11" s="52" t="n">
        <x:f>E11-F11+G11</x:f>
        <x:v>0</x:v>
      </x:c>
      <x:c r="I11" s="52" t="n">
        <x:f>I10+H11</x:f>
        <x:v>750</x:v>
      </x:c>
      <x:c r="J11" s="87" t="str"/>
    </x:row>
    <x:row r="12">
      <x:c r="A12" s="161" t="n">
        <x:f>EDATE(A11,1)</x:f>
        <x:v>46415</x:v>
      </x:c>
      <x:c r="B12" s="31" t="str">
        <x:v>Other Fund 1</x:v>
      </x:c>
      <x:c r="C12" s="31" t="str">
        <x:v>Deposit</x:v>
      </x:c>
      <x:c r="D12" s="31" t="str"/>
      <x:c r="E12" s="48" t="n">
        <x:v>0</x:v>
      </x:c>
      <x:c r="F12" s="48" t="n">
        <x:v>0</x:v>
      </x:c>
      <x:c r="G12" s="48" t="n">
        <x:v>0</x:v>
      </x:c>
      <x:c r="H12" s="52" t="n">
        <x:f>E12-F12+G12</x:f>
        <x:v>0</x:v>
      </x:c>
      <x:c r="I12" s="52" t="n">
        <x:f>I11+H12</x:f>
        <x:v>750</x:v>
      </x:c>
      <x:c r="J12" s="87" t="str"/>
    </x:row>
    <x:row r="13">
      <x:c r="A13" s="161" t="n">
        <x:f>EDATE(A12,1)</x:f>
        <x:v>46446</x:v>
      </x:c>
      <x:c r="B13" s="31" t="str">
        <x:v>Other Fund 1</x:v>
      </x:c>
      <x:c r="C13" s="31" t="str">
        <x:v>Deposit</x:v>
      </x:c>
      <x:c r="D13" s="31" t="str"/>
      <x:c r="E13" s="48" t="n">
        <x:v>0</x:v>
      </x:c>
      <x:c r="F13" s="48" t="n">
        <x:v>0</x:v>
      </x:c>
      <x:c r="G13" s="48" t="n">
        <x:v>0</x:v>
      </x:c>
      <x:c r="H13" s="52" t="n">
        <x:f>E13-F13+G13</x:f>
        <x:v>0</x:v>
      </x:c>
      <x:c r="I13" s="52" t="n">
        <x:f>I12+H13</x:f>
        <x:v>750</x:v>
      </x:c>
      <x:c r="J13" s="87" t="str"/>
    </x:row>
    <x:row r="14">
      <x:c r="A14" s="161" t="n">
        <x:f>EDATE(A13,1)</x:f>
        <x:v>46474</x:v>
      </x:c>
      <x:c r="B14" s="31" t="str">
        <x:v>Other Fund 1</x:v>
      </x:c>
      <x:c r="C14" s="31" t="str">
        <x:v>Deposit</x:v>
      </x:c>
      <x:c r="D14" s="31" t="str"/>
      <x:c r="E14" s="48" t="n">
        <x:v>0</x:v>
      </x:c>
      <x:c r="F14" s="48" t="n">
        <x:v>0</x:v>
      </x:c>
      <x:c r="G14" s="48" t="n">
        <x:v>0</x:v>
      </x:c>
      <x:c r="H14" s="52" t="n">
        <x:f>E14-F14+G14</x:f>
        <x:v>0</x:v>
      </x:c>
      <x:c r="I14" s="52" t="n">
        <x:f>I13+H14</x:f>
        <x:v>750</x:v>
      </x:c>
      <x:c r="J14" s="87" t="str"/>
    </x:row>
    <x:row r="15">
      <x:c r="A15" s="161" t="n">
        <x:f>EDATE(A14,1)</x:f>
        <x:v>46505</x:v>
      </x:c>
      <x:c r="B15" s="31" t="str">
        <x:v>Other Fund 1</x:v>
      </x:c>
      <x:c r="C15" s="31" t="str">
        <x:v>Deposit</x:v>
      </x:c>
      <x:c r="D15" s="31" t="str"/>
      <x:c r="E15" s="48" t="n">
        <x:v>0</x:v>
      </x:c>
      <x:c r="F15" s="48" t="n">
        <x:v>0</x:v>
      </x:c>
      <x:c r="G15" s="48" t="n">
        <x:v>0</x:v>
      </x:c>
      <x:c r="H15" s="52" t="n">
        <x:f>E15-F15+G15</x:f>
        <x:v>0</x:v>
      </x:c>
      <x:c r="I15" s="52" t="n">
        <x:f>I14+H15</x:f>
        <x:v>750</x:v>
      </x:c>
      <x:c r="J15" s="87" t="str"/>
    </x:row>
    <x:row r="16">
      <x:c r="A16" s="161" t="n">
        <x:f>EDATE(A15,1)</x:f>
        <x:v>46535</x:v>
      </x:c>
      <x:c r="B16" s="31" t="str">
        <x:v>Other Fund 1</x:v>
      </x:c>
      <x:c r="C16" s="31" t="str">
        <x:v>Deposit</x:v>
      </x:c>
      <x:c r="D16" s="31" t="str"/>
      <x:c r="E16" s="48" t="n">
        <x:v>0</x:v>
      </x:c>
      <x:c r="F16" s="48" t="n">
        <x:v>0</x:v>
      </x:c>
      <x:c r="G16" s="48" t="n">
        <x:v>0</x:v>
      </x:c>
      <x:c r="H16" s="52" t="n">
        <x:f>E16-F16+G16</x:f>
        <x:v>0</x:v>
      </x:c>
      <x:c r="I16" s="52" t="n">
        <x:f>I15+H16</x:f>
        <x:v>750</x:v>
      </x:c>
      <x:c r="J16" s="87" t="str"/>
    </x:row>
    <x:row r="17">
      <x:c r="A17" s="162" t="n">
        <x:f>EDATE(A16,1)</x:f>
        <x:v>46566</x:v>
      </x:c>
      <x:c r="B17" s="163" t="str">
        <x:v>Other Fund 1</x:v>
      </x:c>
      <x:c r="C17" s="163" t="str">
        <x:v>Deposit</x:v>
      </x:c>
      <x:c r="D17" s="163" t="str"/>
      <x:c r="E17" s="164" t="n">
        <x:v>0</x:v>
      </x:c>
      <x:c r="F17" s="164" t="n">
        <x:v>0</x:v>
      </x:c>
      <x:c r="G17" s="164" t="n">
        <x:v>0</x:v>
      </x:c>
      <x:c r="H17" s="135" t="n">
        <x:f>E17-F17+G17</x:f>
        <x:v>0</x:v>
      </x:c>
      <x:c r="I17" s="135" t="n">
        <x:f>I16+H17</x:f>
        <x:v>750</x:v>
      </x:c>
      <x:c r="J17" s="91" t="str"/>
    </x:row>
  </x:sheetData>
  <x:mergeCells>
    <x:mergeCell ref="A1:J2"/>
    <x:mergeCell ref="A3:J3"/>
  </x:mergeCells>
  <x:dataValidations count="2">
    <x:dataValidation type="list" sqref="B6:B17">
      <x:formula1>'Sinking Fund Calculator'!$A$13:$A$22</x:formula1>
    </x:dataValidation>
    <x:dataValidation type="list" sqref="C6:C17">
      <x:formula1>"Starting Balance,Deposit,Withdrawal,Interest"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141" t="str">
        <x:v>How to Use the Sinking Fund Calculator</x:v>
      </x:c>
      <x:c r="B1" s="141"/>
      <x:c r="C1" s="141"/>
      <x:c r="D1" s="141"/>
      <x:c r="E1" s="141"/>
      <x:c r="F1" s="141"/>
    </x:row>
    <x:row r="2">
      <x:c r="A2" s="141"/>
      <x:c r="B2" s="141"/>
      <x:c r="C2" s="141"/>
      <x:c r="D2" s="141"/>
      <x:c r="E2" s="141"/>
      <x:c r="F2" s="141"/>
    </x:row>
    <x:row r="4">
      <x:c r="A4" s="21" t="str">
        <x:v>Step</x:v>
      </x:c>
      <x:c r="B4" s="21" t="str">
        <x:v>What to Do</x:v>
      </x:c>
      <x:c r="C4" s="21" t="str">
        <x:v>Why It Matters</x:v>
      </x:c>
      <x:c r="D4" s="21" t="str"/>
      <x:c r="E4" s="21" t="str"/>
      <x:c r="F4" s="21" t="str"/>
    </x:row>
    <x:row r="5">
      <x:c r="A5" s="169" t="str">
        <x:v>1</x:v>
      </x:c>
      <x:c r="B5" s="169" t="str">
        <x:v>List predictable future expenses.</x:v>
      </x:c>
      <x:c r="C5" s="169" t="str">
        <x:v>Use sinking funds for costs you expect but do not pay every month.</x:v>
      </x:c>
      <x:c r="D5" s="169" t="str"/>
      <x:c r="E5" s="169" t="str"/>
      <x:c r="F5" s="169" t="str"/>
    </x:row>
    <x:row r="6">
      <x:c r="A6" s="169" t="str">
        <x:v>2</x:v>
      </x:c>
      <x:c r="B6" s="169" t="str">
        <x:v>Enter the goal and current balance.</x:v>
      </x:c>
      <x:c r="C6" s="169" t="str">
        <x:v>The calculator determines how much remains to be funded.</x:v>
      </x:c>
      <x:c r="D6" s="169" t="str"/>
      <x:c r="E6" s="169" t="str"/>
      <x:c r="F6" s="169" t="str"/>
    </x:row>
    <x:row r="7">
      <x:c r="A7" s="169" t="str">
        <x:v>3</x:v>
      </x:c>
      <x:c r="B7" s="169" t="str">
        <x:v>Set a realistic due date.</x:v>
      </x:c>
      <x:c r="C7" s="169" t="str">
        <x:v>The deadline determines the required monthly contribution.</x:v>
      </x:c>
      <x:c r="D7" s="169" t="str"/>
      <x:c r="E7" s="169" t="str"/>
      <x:c r="F7" s="169" t="str"/>
    </x:row>
    <x:row r="8">
      <x:c r="A8" s="169" t="str">
        <x:v>4</x:v>
      </x:c>
      <x:c r="B8" s="169" t="str">
        <x:v>Add your current monthly contribution.</x:v>
      </x:c>
      <x:c r="C8" s="169" t="str">
        <x:v>Compare your plan with the calculated amount.</x:v>
      </x:c>
      <x:c r="D8" s="169" t="str"/>
      <x:c r="E8" s="169" t="str"/>
      <x:c r="F8" s="169" t="str"/>
    </x:row>
    <x:row r="9">
      <x:c r="A9" s="169" t="str">
        <x:v>5</x:v>
      </x:c>
      <x:c r="B9" s="169" t="str">
        <x:v>Review fund status.</x:v>
      </x:c>
      <x:c r="C9" s="169" t="str">
        <x:v>Prioritize funds marked Past Due or Increase Contribution.</x:v>
      </x:c>
      <x:c r="D9" s="169" t="str"/>
      <x:c r="E9" s="169" t="str"/>
      <x:c r="F9" s="169" t="str"/>
    </x:row>
    <x:row r="10">
      <x:c r="A10" s="169" t="str">
        <x:v>6</x:v>
      </x:c>
      <x:c r="B10" s="169" t="str">
        <x:v>Use the monthly plan.</x:v>
      </x:c>
      <x:c r="C10" s="169" t="str">
        <x:v>See the combined cash flow required over the next twelve months.</x:v>
      </x:c>
      <x:c r="D10" s="169" t="str"/>
      <x:c r="E10" s="169" t="str"/>
      <x:c r="F10" s="169" t="str"/>
    </x:row>
    <x:row r="11">
      <x:c r="A11" s="169" t="str">
        <x:v>7</x:v>
      </x:c>
      <x:c r="B11" s="169" t="str">
        <x:v>Record transactions.</x:v>
      </x:c>
      <x:c r="C11" s="169" t="str">
        <x:v>Track deposits, withdrawals, and interest in the contribution tracker.</x:v>
      </x:c>
      <x:c r="D11" s="169" t="str"/>
      <x:c r="E11" s="169" t="str"/>
      <x:c r="F11" s="169" t="str"/>
    </x:row>
    <x:row r="13">
      <x:c r="A13" s="38" t="str">
        <x:v>Important Planning Notes</x:v>
      </x:c>
      <x:c r="B13" s="38"/>
      <x:c r="C13" s="38"/>
      <x:c r="D13" s="38"/>
      <x:c r="E13" s="38"/>
      <x:c r="F13" s="38"/>
    </x:row>
    <x:row r="14">
      <x:c r="A14" s="172" t="str">
        <x:v>• Sinking funds are for predictable expenses; emergency funds are for unexpected essential costs.</x:v>
      </x:c>
      <x:c r="B14" s="172"/>
      <x:c r="C14" s="172"/>
      <x:c r="D14" s="172"/>
      <x:c r="E14" s="172"/>
      <x:c r="F14" s="172"/>
    </x:row>
    <x:row r="15">
      <x:c r="A15" s="172" t="str">
        <x:v>• Add a buffer when the final cost may increase before the due date.</x:v>
      </x:c>
      <x:c r="B15" s="172"/>
      <x:c r="C15" s="172"/>
      <x:c r="D15" s="172"/>
      <x:c r="E15" s="172"/>
      <x:c r="F15" s="172"/>
    </x:row>
    <x:row r="16">
      <x:c r="A16" s="172" t="str">
        <x:v>• Review annual renewals, registrations, holidays, maintenance, and school costs at least once a year.</x:v>
      </x:c>
      <x:c r="B16" s="172"/>
      <x:c r="C16" s="172"/>
      <x:c r="D16" s="172"/>
      <x:c r="E16" s="172"/>
      <x:c r="F16" s="172"/>
    </x:row>
    <x:row r="17">
      <x:c r="A17" s="172" t="str">
        <x:v>• Avoid investing money needed soon when market losses could prevent access by the deadline.</x:v>
      </x:c>
      <x:c r="B17" s="172"/>
      <x:c r="C17" s="172"/>
      <x:c r="D17" s="172"/>
      <x:c r="E17" s="172"/>
      <x:c r="F17" s="172"/>
    </x:row>
    <x:row r="18">
      <x:c r="A18" s="172" t="str">
        <x:v>• If a due date changes, update it immediately so the required contribution recalculates.</x:v>
      </x:c>
      <x:c r="B18" s="172"/>
      <x:c r="C18" s="172"/>
      <x:c r="D18" s="172"/>
      <x:c r="E18" s="172"/>
      <x:c r="F18" s="172"/>
    </x:row>
  </x:sheetData>
  <x:mergeCells>
    <x:mergeCell ref="A1:F2"/>
    <x:mergeCell ref="B4:C4"/>
    <x:mergeCell ref="D4:F4"/>
    <x:mergeCell ref="B5:C5"/>
    <x:mergeCell ref="D5:F5"/>
    <x:mergeCell ref="B6:C6"/>
    <x:mergeCell ref="D6:F6"/>
    <x:mergeCell ref="B7:C7"/>
    <x:mergeCell ref="D7:F7"/>
    <x:mergeCell ref="B8:C8"/>
    <x:mergeCell ref="D8:F8"/>
    <x:mergeCell ref="B9:C9"/>
    <x:mergeCell ref="D9:F9"/>
    <x:mergeCell ref="B10:C10"/>
    <x:mergeCell ref="D10:F10"/>
    <x:mergeCell ref="B11:C11"/>
    <x:mergeCell ref="D11:F11"/>
    <x:mergeCell ref="A13:F13"/>
    <x:mergeCell ref="A14:F14"/>
    <x:mergeCell ref="A15:F15"/>
    <x:mergeCell ref="A16:F16"/>
    <x:mergeCell ref="A17:F17"/>
    <x:mergeCell ref="A18:F18"/>
  </x:mergeCells>
  <x:pageMargins left="0.7" right="0.7" top="0.75" bottom="0.75" header="0.3" footer="0.3"/>
</x:worksheet>
</file>