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640dd9ea1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l Dashboard" sheetId="1" r:id="R087adf13a7ab48ad"/>
    <x:sheet xmlns:r="http://schemas.openxmlformats.org/officeDocument/2006/relationships" name="Goal Setup" sheetId="2" r:id="R3a67be1bb9534b78"/>
    <x:sheet xmlns:r="http://schemas.openxmlformats.org/officeDocument/2006/relationships" name="Contribution Tracker" sheetId="3" r:id="Raa4430439cb7447b"/>
    <x:sheet xmlns:r="http://schemas.openxmlformats.org/officeDocument/2006/relationships" name="Monthly Progress" sheetId="4" r:id="R8b70b4077f1d466f"/>
    <x:sheet xmlns:r="http://schemas.openxmlformats.org/officeDocument/2006/relationships" name="Goal Adjustments" sheetId="5" r:id="R6469aa50a4d34e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;[Red](&quot;$&quot;#,##0.00)"/>
    <x:numFmt numFmtId="201" formatCode="mmm d, yyyy"/>
    <x:numFmt numFmtId="202" formatCode="mmm yyyy"/>
    <x:numFmt numFmtId="203" formatCode="0.0%"/>
  </x:numFmts>
  <x:fonts count="4">
    <x:font>
      <x:sz val="11"/>
      <x:name val="Carlito"/>
    </x:font>
    <x:font>
      <x:b/>
      <x:sz val="19"/>
      <x:color rgb="FFFFFFFF"/>
      <x:name val="Carlito"/>
    </x:font>
    <x:font>
      <x:sz val="10"/>
      <x:color rgb="FF123F35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E7F3EF"/>
      </x:patternFill>
    </x:fill>
    <x:fill>
      <x:patternFill patternType="solid">
        <x:fgColor rgb="FF0F766E"/>
      </x:patternFill>
    </x:fill>
    <x:fill>
      <x:patternFill patternType="solid">
        <x:fgColor rgb="FFEAF4FF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f8c7e5d1d4c83" /><Relationship Type="http://schemas.openxmlformats.org/officeDocument/2006/relationships/theme" Target="/xl/theme/theme1.xml" Id="R8e26e30cf81a478a" /><Relationship Type="http://schemas.openxmlformats.org/officeDocument/2006/relationships/sharedStrings" Target="/xl/sharedStrings.xml" Id="Rd74f1ce1c45e4f61" /><Relationship Type="http://schemas.openxmlformats.org/officeDocument/2006/relationships/worksheet" Target="/xl/worksheets/sheet1.xml" Id="R087adf13a7ab48ad" /><Relationship Type="http://schemas.openxmlformats.org/officeDocument/2006/relationships/worksheet" Target="/xl/worksheets/sheet2.xml" Id="R3a67be1bb9534b78" /><Relationship Type="http://schemas.openxmlformats.org/officeDocument/2006/relationships/worksheet" Target="/xl/worksheets/sheet3.xml" Id="Raa4430439cb7447b" /><Relationship Type="http://schemas.openxmlformats.org/officeDocument/2006/relationships/worksheet" Target="/xl/worksheets/sheet4.xml" Id="R8b70b4077f1d466f" /><Relationship Type="http://schemas.openxmlformats.org/officeDocument/2006/relationships/worksheet" Target="/xl/worksheets/sheet5.xml" Id="R6469aa50a4d34ee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d2cd268ba59491d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Cumulative savings</c:v>
          </c:tx>
          <c:marker>
            <c:symbol val="none"/>
          </c:marker>
          <c:cat>
            <c:strRef>
              <c:f>'Monthly Progress'!$A$6:$A$41</c:f>
              <c:strCache>
                <c:ptCount val="0"/>
              </c:strCache>
            </c:strRef>
          </c:cat>
          <c:val>
            <c:numRef>
              <c:f>'Monthly Progress'!$F$6:$F$41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4</xdr:row>
      <xdr:rowOff>0</xdr:rowOff>
    </xdr:from>
    <xdr:to>
      <xdr:col>10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2cd268ba59491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e06824745c4d79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7" hidden="0" customWidth="1"/>
    <x:col min="3" max="3" width="3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6" customHeight="1">
      <x:c r="A1" s="3" t="str">
        <x:v>GOAL DASHBOARD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6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 ht="26" customHeight="1">
      <x:c r="A3" s="7" t="str">
        <x:v>Your goal at a glance • update the blue inputs on Goal Setup and log contributions.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26" customHeight="1">
      <x:c r="A5" s="11" t="str">
        <x:v>GOAL SNAPSHOT</x:v>
      </x:c>
      <x:c r="B5" s="11" t="str">
        <x:v>VALUE</x:v>
      </x:c>
    </x:row>
    <x:row r="6">
      <x:c r="A6" t="str">
        <x:v>Goal</x:v>
      </x:c>
      <x:c r="B6" t="str">
        <x:f>'Goal Setup'!B6</x:f>
        <x:v>Emergency fund</x:v>
      </x:c>
    </x:row>
    <x:row r="7">
      <x:c r="A7" t="str">
        <x:v>Target</x:v>
      </x:c>
      <x:c r="B7" s="20" t="n">
        <x:f>'Goal Setup'!B7</x:f>
        <x:v>10000</x:v>
      </x:c>
    </x:row>
    <x:row r="8">
      <x:c r="A8" t="str">
        <x:v>Current saved</x:v>
      </x:c>
      <x:c r="B8" s="20" t="n">
        <x:f>'Goal Setup'!B8+SUMIF('Contribution Tracker'!B6:B205,"Deposit",'Contribution Tracker'!C6:C205)-SUMIF('Contribution Tracker'!B6:B205,"Withdrawal",'Contribution Tracker'!C6:C205)</x:f>
        <x:v>2000</x:v>
      </x:c>
    </x:row>
    <x:row r="9">
      <x:c r="A9" t="str">
        <x:v>Remaining</x:v>
      </x:c>
      <x:c r="B9" s="20" t="n">
        <x:f>MAX(B7-B8,0)</x:f>
        <x:v>8000</x:v>
      </x:c>
    </x:row>
    <x:row r="10">
      <x:c r="A10" t="str">
        <x:v>Progress</x:v>
      </x:c>
      <x:c r="B10" s="26" t="n">
        <x:f>IF(B7&gt;0,MIN(MAX(B8/B7,0),1),0)</x:f>
        <x:v>0.2</x:v>
      </x:c>
    </x:row>
    <x:row r="11">
      <x:c r="A11" t="str">
        <x:v>Required monthly</x:v>
      </x:c>
      <x:c r="B11" s="20" t="n">
        <x:f>IF('Goal Setup'!E7&gt;0,B9/'Goal Setup'!E7,0)</x:f>
        <x:v>667.1232876712329</x:v>
      </x:c>
    </x:row>
    <x:row r="12">
      <x:c r="A12" t="str">
        <x:v>Plan status</x:v>
      </x:c>
      <x:c r="B12" t="str">
        <x:f>IF(B9=0,"Goal reached",IF('Goal Setup'!E7=0,"Deadline passed",IF('Goal Setup'!B10&gt;=B11*0.95,"On pace","Review contribution")))</x:f>
        <x:v>Review contribution</x:v>
      </x:c>
    </x:row>
    <x:row r="15" ht="26" customHeight="1">
      <x:c r="A15" s="11" t="str">
        <x:v>STEP</x:v>
      </x:c>
      <x:c r="B15" s="11" t="str">
        <x:v>HOW TO USE</x:v>
      </x:c>
      <x:c r="C15" s="11" t="str">
        <x:v>ACTION</x:v>
      </x:c>
    </x:row>
    <x:row r="16">
      <x:c r="A16" t="str">
        <x:v>1</x:v>
      </x:c>
      <x:c r="B16" t="str">
        <x:v>Set your goal</x:v>
      </x:c>
      <x:c r="C16" t="str">
        <x:v>Edit blue cells in Goal Setup</x:v>
      </x:c>
    </x:row>
    <x:row r="17">
      <x:c r="A17" t="str">
        <x:v>2</x:v>
      </x:c>
      <x:c r="B17" t="str">
        <x:v>Log deposits</x:v>
      </x:c>
      <x:c r="C17" t="str">
        <x:v>Add transactions in Contribution Tracker</x:v>
      </x:c>
    </x:row>
    <x:row r="18">
      <x:c r="A18" t="str">
        <x:v>3</x:v>
      </x:c>
      <x:c r="B18" t="str">
        <x:v>Review progress</x:v>
      </x:c>
      <x:c r="C18" t="str">
        <x:v>Use Monthly Progress</x:v>
      </x:c>
    </x:row>
    <x:row r="19">
      <x:c r="A19" t="str">
        <x:v>4</x:v>
      </x:c>
      <x:c r="B19" t="str">
        <x:v>Test alternatives</x:v>
      </x:c>
      <x:c r="C19" t="str">
        <x:v>Use Goal Adjustments</x:v>
      </x:c>
    </x:row>
  </x:sheetData>
  <x:mergeCells>
    <x:mergeCell ref="A1:J2"/>
    <x:mergeCell ref="A3:J3"/>
  </x:mergeCells>
  <x:conditionalFormatting sqref="B10:B10">
    <x:cfRule type="dataBar" priority="1">
      <x:dataBar>
        <x:cfvo type="min"/>
        <x:cfvo type="max"/>
        <x:color rgb="FF0F766E"/>
      </x:dataBar>
      <x:extLst>
        <x:ext xmlns:x14="http://schemas.microsoft.com/office/spreadsheetml/2009/9/main" uri="{B025F937-C7B1-47D3-B67F-A62EFF666E3E}">
          <x14:id>{35CBEE9B-60A3-D4F8-8755-8742D443CC0E}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32e06824745c4d79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5CBEE9B-60A3-D4F8-8755-8742D443CC0E}">
            <x14:dataBar gradient="0">
              <x14:cfvo type="min"/>
              <x14:cfvo type="max"/>
              <x14:fillColor rgb="FF0F766E"/>
            </x14:dataBar>
          </x14:cfRule>
          <xm:sqref>B10:B10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32" hidden="0" customWidth="1"/>
    <x:col min="3" max="3" width="17" hidden="0" customWidth="1"/>
    <x:col min="4" max="4" width="30" hidden="0" customWidth="1"/>
    <x:col min="5" max="5" width="24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3" t="str">
        <x:v>GOAL SETUP</x:v>
      </x:c>
      <x:c r="B1" s="3"/>
      <x:c r="C1" s="3"/>
      <x:c r="D1" s="3"/>
      <x:c r="E1" s="3"/>
      <x:c r="F1" s="3"/>
      <x:c r="G1" s="3"/>
      <x:c r="H1" s="3"/>
    </x:row>
    <x:row r="2" ht="26" customHeight="1">
      <x:c r="A2" s="3"/>
      <x:c r="B2" s="3"/>
      <x:c r="C2" s="3"/>
      <x:c r="D2" s="3"/>
      <x:c r="E2" s="3"/>
      <x:c r="F2" s="3"/>
      <x:c r="G2" s="3"/>
      <x:c r="H2" s="3"/>
    </x:row>
    <x:row r="3" ht="26" customHeight="1">
      <x:c r="A3" s="7" t="str">
        <x:v>Start here • enter one financial goal, its deadline, and your current contribution.</x:v>
      </x:c>
      <x:c r="B3" s="7"/>
      <x:c r="C3" s="7"/>
      <x:c r="D3" s="7"/>
      <x:c r="E3" s="7"/>
      <x:c r="F3" s="7"/>
      <x:c r="G3" s="7"/>
      <x:c r="H3" s="7"/>
    </x:row>
    <x:row r="5" ht="26" customHeight="1">
      <x:c r="A5" s="11" t="str">
        <x:v>GOAL INPUTS</x:v>
      </x:c>
      <x:c r="B5" s="11" t="str">
        <x:v>VALUE</x:v>
      </x:c>
      <x:c r="D5" s="11" t="str">
        <x:v>CALCULATED PLAN</x:v>
      </x:c>
      <x:c r="E5" s="11" t="str">
        <x:v>VALUE</x:v>
      </x:c>
    </x:row>
    <x:row r="6">
      <x:c r="A6" t="str">
        <x:v>Goal name</x:v>
      </x:c>
      <x:c r="B6" s="14" t="str">
        <x:v>Emergency fund</x:v>
      </x:c>
      <x:c r="D6" t="str">
        <x:v>Starting gap</x:v>
      </x:c>
      <x:c r="E6" s="20" t="n">
        <x:f>MAX(B7-B8,0)</x:f>
        <x:v>8000</x:v>
      </x:c>
    </x:row>
    <x:row r="7">
      <x:c r="A7" t="str">
        <x:v>Target amount</x:v>
      </x:c>
      <x:c r="B7" s="16" t="n">
        <x:v>10000</x:v>
      </x:c>
      <x:c r="D7" t="str">
        <x:v>Time remaining (months)</x:v>
      </x:c>
      <x:c r="E7" t="n">
        <x:f>IF(B9&gt;TODAY(),(B9-TODAY())/30.4375,0)</x:f>
        <x:v>11.991786447638603</x:v>
      </x:c>
    </x:row>
    <x:row r="8">
      <x:c r="A8" t="str">
        <x:v>Already saved</x:v>
      </x:c>
      <x:c r="B8" s="16" t="n">
        <x:v>2000</x:v>
      </x:c>
      <x:c r="D8" t="str">
        <x:v>Required monthly contribution</x:v>
      </x:c>
      <x:c r="E8" s="20" t="n">
        <x:f>IF(E6=0,0,IF(E7&gt;0,E6/E7,0))</x:f>
        <x:v>667.1232876712329</x:v>
      </x:c>
    </x:row>
    <x:row r="9">
      <x:c r="A9" t="str">
        <x:v>Target date</x:v>
      </x:c>
      <x:c r="B9" s="18" t="n">
        <x:v>46668</x:v>
      </x:c>
      <x:c r="D9" t="str">
        <x:v>Weekly equivalent</x:v>
      </x:c>
      <x:c r="E9" s="20" t="n">
        <x:f>E8*12/52</x:f>
        <x:v>153.95152792413066</x:v>
      </x:c>
    </x:row>
    <x:row r="10">
      <x:c r="A10" t="str">
        <x:v>Current monthly contribution</x:v>
      </x:c>
      <x:c r="B10" s="16" t="n">
        <x:v>300</x:v>
      </x:c>
      <x:c r="D10" t="str">
        <x:v>Contribution gap</x:v>
      </x:c>
      <x:c r="E10" s="20" t="n">
        <x:f>MAX(E8-B10,0)</x:f>
        <x:v>367.1232876712329</x:v>
      </x:c>
    </x:row>
    <x:row r="11">
      <x:c r="A11" t="str">
        <x:v>Plan start date</x:v>
      </x:c>
      <x:c r="B11" s="18" t="n">
        <x:v>46303</x:v>
      </x:c>
      <x:c r="D11" t="str">
        <x:v>Planning status</x:v>
      </x:c>
      <x:c r="E11" t="str">
        <x:f>IF(E6=0,"Goal funded",IF(E7=0,"Deadline passed",IF(B10=0,"Set a contribution",IF(B10&gt;=E8*0.95,"On pace","Below target"))))</x:f>
        <x:v>Below target</x:v>
      </x:c>
    </x:row>
    <x:row r="12">
      <x:c r="A12" t="str">
        <x:v>Notes</x:v>
      </x:c>
      <x:c r="B12" t="str">
        <x:v>Example values — replace with your own</x:v>
      </x:c>
    </x:row>
    <x:row r="15" ht="26" customHeight="1">
      <x:c r="A15" s="7" t="str">
        <x:v>BLUE CELLS = YOUR INPUTS  •  FORMULAS UPDATE AUTOMATICALLY  •  USD  •  NO INTEREST OR INVESTMENT RETURNS</x:v>
      </x:c>
      <x:c r="B15" s="7"/>
      <x:c r="C15" s="7"/>
      <x:c r="D15" s="7"/>
      <x:c r="E15" s="7"/>
      <x:c r="F15" s="7"/>
      <x:c r="G15" s="7"/>
      <x:c r="H15" s="7"/>
    </x:row>
  </x:sheetData>
  <x:mergeCells>
    <x:mergeCell ref="A1:H2"/>
    <x:mergeCell ref="A3:H3"/>
    <x:mergeCell ref="A15:H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38" hidden="0" customWidth="1"/>
    <x:col min="5" max="5" width="23" hidden="0" customWidth="1"/>
    <x:col min="6" max="6" width="17" hidden="0" customWidth="1"/>
    <x:col min="7" max="7" width="24" hidden="0" customWidth="1"/>
    <x:col min="8" max="8" width="31" hidden="0" customWidth="1"/>
  </x:cols>
  <x:sheetData>
    <x:row r="1" ht="26" customHeight="1">
      <x:c r="A1" s="3" t="str">
        <x:v>CONTRIBUTION TRACKER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3"/>
      <x:c r="B2" s="3"/>
      <x:c r="C2" s="3"/>
      <x:c r="D2" s="3"/>
      <x:c r="E2" s="3"/>
      <x:c r="F2" s="3"/>
      <x:c r="G2" s="3"/>
      <x:c r="H2" s="3"/>
    </x:row>
    <x:row r="3" ht="26" customHeight="1">
      <x:c r="A3" s="7" t="str">
        <x:v>Log new deposits and withdrawals only; starting savings belong on Goal Setup.</x:v>
      </x:c>
      <x:c r="B3" s="7"/>
      <x:c r="C3" s="7"/>
      <x:c r="D3" s="7"/>
      <x:c r="E3" s="7"/>
      <x:c r="F3" s="7"/>
      <x:c r="G3" s="7"/>
      <x:c r="H3" s="7"/>
    </x:row>
    <x:row r="5" ht="26" customHeight="1">
      <x:c r="A5" s="11" t="str">
        <x:v>Date</x:v>
      </x:c>
      <x:c r="B5" s="11" t="str">
        <x:v>Type</x:v>
      </x:c>
      <x:c r="C5" s="11" t="str">
        <x:v>Amount ($)</x:v>
      </x:c>
      <x:c r="D5" s="11" t="str">
        <x:v>Note</x:v>
      </x:c>
      <x:c r="E5" s="11" t="str">
        <x:v>Running balance ($)</x:v>
      </x:c>
      <x:c r="G5" s="11" t="str">
        <x:v>TRACKER RULE</x:v>
      </x:c>
      <x:c r="H5" s="11" t="str">
        <x:v>DETAIL</x:v>
      </x:c>
    </x:row>
    <x:row r="6">
      <x:c r="A6" s="18"/>
      <x:c r="B6" s="14"/>
      <x:c r="C6" s="16"/>
      <x:c r="D6" s="14"/>
      <x:c r="E6" s="20" t="str">
        <x:f>IF(A6="","",'Goal Setup'!$B$8+SUMIF($B$6:B6,"Deposit",$C$6:C6)-SUMIF($B$6:B6,"Withdrawal",$C$6:C6))</x:f>
      </x:c>
      <x:c r="G6" t="str">
        <x:v>Starting balance</x:v>
      </x:c>
      <x:c r="H6" t="str">
        <x:v>Entered once on Goal Setup</x:v>
      </x:c>
    </x:row>
    <x:row r="7">
      <x:c r="A7" s="18"/>
      <x:c r="B7" s="14"/>
      <x:c r="C7" s="16"/>
      <x:c r="D7" s="14"/>
      <x:c r="E7" s="20" t="str">
        <x:f>IF(A7="","",'Goal Setup'!$B$8+SUMIF($B$6:B7,"Deposit",$C$6:C7)-SUMIF($B$6:B7,"Withdrawal",$C$6:C7))</x:f>
      </x:c>
      <x:c r="G7" t="str">
        <x:v>Deposits</x:v>
      </x:c>
      <x:c r="H7" t="str">
        <x:v>Positive amounts + Deposit</x:v>
      </x:c>
    </x:row>
    <x:row r="8">
      <x:c r="A8" s="18"/>
      <x:c r="B8" s="14"/>
      <x:c r="C8" s="16"/>
      <x:c r="D8" s="14"/>
      <x:c r="E8" s="20" t="str">
        <x:f>IF(A8="","",'Goal Setup'!$B$8+SUMIF($B$6:B8,"Deposit",$C$6:C8)-SUMIF($B$6:B8,"Withdrawal",$C$6:C8))</x:f>
      </x:c>
      <x:c r="G8" t="str">
        <x:v>Withdrawals</x:v>
      </x:c>
      <x:c r="H8" t="str">
        <x:v>Positive amounts + Withdrawal</x:v>
      </x:c>
    </x:row>
    <x:row r="9">
      <x:c r="A9" s="18"/>
      <x:c r="B9" s="14"/>
      <x:c r="C9" s="16"/>
      <x:c r="D9" s="14"/>
      <x:c r="E9" s="20" t="str">
        <x:f>IF(A9="","",'Goal Setup'!$B$8+SUMIF($B$6:B9,"Deposit",$C$6:C9)-SUMIF($B$6:B9,"Withdrawal",$C$6:C9))</x:f>
      </x:c>
    </x:row>
    <x:row r="10">
      <x:c r="A10" s="18"/>
      <x:c r="B10" s="14"/>
      <x:c r="C10" s="16"/>
      <x:c r="D10" s="14"/>
      <x:c r="E10" s="20" t="str">
        <x:f>IF(A10="","",'Goal Setup'!$B$8+SUMIF($B$6:B10,"Deposit",$C$6:C10)-SUMIF($B$6:B10,"Withdrawal",$C$6:C10))</x:f>
      </x:c>
    </x:row>
    <x:row r="11">
      <x:c r="A11" s="18"/>
      <x:c r="B11" s="14"/>
      <x:c r="C11" s="16"/>
      <x:c r="D11" s="14"/>
      <x:c r="E11" s="20" t="str">
        <x:f>IF(A11="","",'Goal Setup'!$B$8+SUMIF($B$6:B11,"Deposit",$C$6:C11)-SUMIF($B$6:B11,"Withdrawal",$C$6:C11))</x:f>
      </x:c>
    </x:row>
    <x:row r="12">
      <x:c r="A12" s="18"/>
      <x:c r="B12" s="14"/>
      <x:c r="C12" s="16"/>
      <x:c r="D12" s="14"/>
      <x:c r="E12" s="20" t="str">
        <x:f>IF(A12="","",'Goal Setup'!$B$8+SUMIF($B$6:B12,"Deposit",$C$6:C12)-SUMIF($B$6:B12,"Withdrawal",$C$6:C12))</x:f>
      </x:c>
    </x:row>
    <x:row r="13">
      <x:c r="A13" s="18"/>
      <x:c r="B13" s="14"/>
      <x:c r="C13" s="16"/>
      <x:c r="D13" s="14"/>
      <x:c r="E13" s="20" t="str">
        <x:f>IF(A13="","",'Goal Setup'!$B$8+SUMIF($B$6:B13,"Deposit",$C$6:C13)-SUMIF($B$6:B13,"Withdrawal",$C$6:C13))</x:f>
      </x:c>
    </x:row>
    <x:row r="14">
      <x:c r="A14" s="18"/>
      <x:c r="B14" s="14"/>
      <x:c r="C14" s="16"/>
      <x:c r="D14" s="14"/>
      <x:c r="E14" s="20" t="str">
        <x:f>IF(A14="","",'Goal Setup'!$B$8+SUMIF($B$6:B14,"Deposit",$C$6:C14)-SUMIF($B$6:B14,"Withdrawal",$C$6:C14))</x:f>
      </x:c>
    </x:row>
    <x:row r="15">
      <x:c r="A15" s="18"/>
      <x:c r="B15" s="14"/>
      <x:c r="C15" s="16"/>
      <x:c r="D15" s="14"/>
      <x:c r="E15" s="20" t="str">
        <x:f>IF(A15="","",'Goal Setup'!$B$8+SUMIF($B$6:B15,"Deposit",$C$6:C15)-SUMIF($B$6:B15,"Withdrawal",$C$6:C15))</x:f>
      </x:c>
    </x:row>
    <x:row r="16">
      <x:c r="A16" s="18"/>
      <x:c r="B16" s="14"/>
      <x:c r="C16" s="16"/>
      <x:c r="D16" s="14"/>
      <x:c r="E16" s="20" t="str">
        <x:f>IF(A16="","",'Goal Setup'!$B$8+SUMIF($B$6:B16,"Deposit",$C$6:C16)-SUMIF($B$6:B16,"Withdrawal",$C$6:C16))</x:f>
      </x:c>
    </x:row>
    <x:row r="17">
      <x:c r="A17" s="18"/>
      <x:c r="B17" s="14"/>
      <x:c r="C17" s="16"/>
      <x:c r="D17" s="14"/>
      <x:c r="E17" s="20" t="str">
        <x:f>IF(A17="","",'Goal Setup'!$B$8+SUMIF($B$6:B17,"Deposit",$C$6:C17)-SUMIF($B$6:B17,"Withdrawal",$C$6:C17))</x:f>
      </x:c>
    </x:row>
    <x:row r="18">
      <x:c r="A18" s="18"/>
      <x:c r="B18" s="14"/>
      <x:c r="C18" s="16"/>
      <x:c r="D18" s="14"/>
      <x:c r="E18" s="20" t="str">
        <x:f>IF(A18="","",'Goal Setup'!$B$8+SUMIF($B$6:B18,"Deposit",$C$6:C18)-SUMIF($B$6:B18,"Withdrawal",$C$6:C18))</x:f>
      </x:c>
    </x:row>
    <x:row r="19">
      <x:c r="A19" s="18"/>
      <x:c r="B19" s="14"/>
      <x:c r="C19" s="16"/>
      <x:c r="D19" s="14"/>
      <x:c r="E19" s="20" t="str">
        <x:f>IF(A19="","",'Goal Setup'!$B$8+SUMIF($B$6:B19,"Deposit",$C$6:C19)-SUMIF($B$6:B19,"Withdrawal",$C$6:C19))</x:f>
      </x:c>
    </x:row>
    <x:row r="20">
      <x:c r="A20" s="18"/>
      <x:c r="B20" s="14"/>
      <x:c r="C20" s="16"/>
      <x:c r="D20" s="14"/>
      <x:c r="E20" s="20" t="str">
        <x:f>IF(A20="","",'Goal Setup'!$B$8+SUMIF($B$6:B20,"Deposit",$C$6:C20)-SUMIF($B$6:B20,"Withdrawal",$C$6:C20))</x:f>
      </x:c>
    </x:row>
    <x:row r="21">
      <x:c r="A21" s="18"/>
      <x:c r="B21" s="14"/>
      <x:c r="C21" s="16"/>
      <x:c r="D21" s="14"/>
      <x:c r="E21" s="20" t="str">
        <x:f>IF(A21="","",'Goal Setup'!$B$8+SUMIF($B$6:B21,"Deposit",$C$6:C21)-SUMIF($B$6:B21,"Withdrawal",$C$6:C21))</x:f>
      </x:c>
    </x:row>
    <x:row r="22">
      <x:c r="A22" s="18"/>
      <x:c r="B22" s="14"/>
      <x:c r="C22" s="16"/>
      <x:c r="D22" s="14"/>
      <x:c r="E22" s="20" t="str">
        <x:f>IF(A22="","",'Goal Setup'!$B$8+SUMIF($B$6:B22,"Deposit",$C$6:C22)-SUMIF($B$6:B22,"Withdrawal",$C$6:C22))</x:f>
      </x:c>
    </x:row>
    <x:row r="23">
      <x:c r="A23" s="18"/>
      <x:c r="B23" s="14"/>
      <x:c r="C23" s="16"/>
      <x:c r="D23" s="14"/>
      <x:c r="E23" s="20" t="str">
        <x:f>IF(A23="","",'Goal Setup'!$B$8+SUMIF($B$6:B23,"Deposit",$C$6:C23)-SUMIF($B$6:B23,"Withdrawal",$C$6:C23))</x:f>
      </x:c>
    </x:row>
    <x:row r="24">
      <x:c r="A24" s="18"/>
      <x:c r="B24" s="14"/>
      <x:c r="C24" s="16"/>
      <x:c r="D24" s="14"/>
      <x:c r="E24" s="20" t="str">
        <x:f>IF(A24="","",'Goal Setup'!$B$8+SUMIF($B$6:B24,"Deposit",$C$6:C24)-SUMIF($B$6:B24,"Withdrawal",$C$6:C24))</x:f>
      </x:c>
    </x:row>
    <x:row r="25">
      <x:c r="A25" s="18"/>
      <x:c r="B25" s="14"/>
      <x:c r="C25" s="16"/>
      <x:c r="D25" s="14"/>
      <x:c r="E25" s="20" t="str">
        <x:f>IF(A25="","",'Goal Setup'!$B$8+SUMIF($B$6:B25,"Deposit",$C$6:C25)-SUMIF($B$6:B25,"Withdrawal",$C$6:C25))</x:f>
      </x:c>
    </x:row>
    <x:row r="26">
      <x:c r="A26" s="18"/>
      <x:c r="B26" s="14"/>
      <x:c r="C26" s="16"/>
      <x:c r="D26" s="14"/>
      <x:c r="E26" s="20" t="str">
        <x:f>IF(A26="","",'Goal Setup'!$B$8+SUMIF($B$6:B26,"Deposit",$C$6:C26)-SUMIF($B$6:B26,"Withdrawal",$C$6:C26))</x:f>
      </x:c>
    </x:row>
    <x:row r="27">
      <x:c r="A27" s="18"/>
      <x:c r="B27" s="14"/>
      <x:c r="C27" s="16"/>
      <x:c r="D27" s="14"/>
      <x:c r="E27" s="20" t="str">
        <x:f>IF(A27="","",'Goal Setup'!$B$8+SUMIF($B$6:B27,"Deposit",$C$6:C27)-SUMIF($B$6:B27,"Withdrawal",$C$6:C27))</x:f>
      </x:c>
    </x:row>
    <x:row r="28">
      <x:c r="A28" s="18"/>
      <x:c r="B28" s="14"/>
      <x:c r="C28" s="16"/>
      <x:c r="D28" s="14"/>
      <x:c r="E28" s="20" t="str">
        <x:f>IF(A28="","",'Goal Setup'!$B$8+SUMIF($B$6:B28,"Deposit",$C$6:C28)-SUMIF($B$6:B28,"Withdrawal",$C$6:C28))</x:f>
      </x:c>
    </x:row>
    <x:row r="29">
      <x:c r="A29" s="18"/>
      <x:c r="B29" s="14"/>
      <x:c r="C29" s="16"/>
      <x:c r="D29" s="14"/>
      <x:c r="E29" s="20" t="str">
        <x:f>IF(A29="","",'Goal Setup'!$B$8+SUMIF($B$6:B29,"Deposit",$C$6:C29)-SUMIF($B$6:B29,"Withdrawal",$C$6:C29))</x:f>
      </x:c>
    </x:row>
    <x:row r="30">
      <x:c r="A30" s="18"/>
      <x:c r="B30" s="14"/>
      <x:c r="C30" s="16"/>
      <x:c r="D30" s="14"/>
      <x:c r="E30" s="20" t="str">
        <x:f>IF(A30="","",'Goal Setup'!$B$8+SUMIF($B$6:B30,"Deposit",$C$6:C30)-SUMIF($B$6:B30,"Withdrawal",$C$6:C30))</x:f>
      </x:c>
    </x:row>
    <x:row r="31">
      <x:c r="A31" s="18"/>
      <x:c r="B31" s="14"/>
      <x:c r="C31" s="16"/>
      <x:c r="D31" s="14"/>
      <x:c r="E31" s="20" t="str">
        <x:f>IF(A31="","",'Goal Setup'!$B$8+SUMIF($B$6:B31,"Deposit",$C$6:C31)-SUMIF($B$6:B31,"Withdrawal",$C$6:C31))</x:f>
      </x:c>
    </x:row>
    <x:row r="32">
      <x:c r="A32" s="18"/>
      <x:c r="B32" s="14"/>
      <x:c r="C32" s="16"/>
      <x:c r="D32" s="14"/>
      <x:c r="E32" s="20" t="str">
        <x:f>IF(A32="","",'Goal Setup'!$B$8+SUMIF($B$6:B32,"Deposit",$C$6:C32)-SUMIF($B$6:B32,"Withdrawal",$C$6:C32))</x:f>
      </x:c>
    </x:row>
    <x:row r="33">
      <x:c r="A33" s="18"/>
      <x:c r="B33" s="14"/>
      <x:c r="C33" s="16"/>
      <x:c r="D33" s="14"/>
      <x:c r="E33" s="20" t="str">
        <x:f>IF(A33="","",'Goal Setup'!$B$8+SUMIF($B$6:B33,"Deposit",$C$6:C33)-SUMIF($B$6:B33,"Withdrawal",$C$6:C33))</x:f>
      </x:c>
    </x:row>
    <x:row r="34">
      <x:c r="A34" s="18"/>
      <x:c r="B34" s="14"/>
      <x:c r="C34" s="16"/>
      <x:c r="D34" s="14"/>
      <x:c r="E34" s="20" t="str">
        <x:f>IF(A34="","",'Goal Setup'!$B$8+SUMIF($B$6:B34,"Deposit",$C$6:C34)-SUMIF($B$6:B34,"Withdrawal",$C$6:C34))</x:f>
      </x:c>
    </x:row>
    <x:row r="35">
      <x:c r="A35" s="18"/>
      <x:c r="B35" s="14"/>
      <x:c r="C35" s="16"/>
      <x:c r="D35" s="14"/>
      <x:c r="E35" s="20" t="str">
        <x:f>IF(A35="","",'Goal Setup'!$B$8+SUMIF($B$6:B35,"Deposit",$C$6:C35)-SUMIF($B$6:B35,"Withdrawal",$C$6:C35))</x:f>
      </x:c>
    </x:row>
    <x:row r="36">
      <x:c r="A36" s="18"/>
      <x:c r="B36" s="14"/>
      <x:c r="C36" s="16"/>
      <x:c r="D36" s="14"/>
      <x:c r="E36" s="20" t="str">
        <x:f>IF(A36="","",'Goal Setup'!$B$8+SUMIF($B$6:B36,"Deposit",$C$6:C36)-SUMIF($B$6:B36,"Withdrawal",$C$6:C36))</x:f>
      </x:c>
    </x:row>
    <x:row r="37">
      <x:c r="A37" s="18"/>
      <x:c r="B37" s="14"/>
      <x:c r="C37" s="16"/>
      <x:c r="D37" s="14"/>
      <x:c r="E37" s="20" t="str">
        <x:f>IF(A37="","",'Goal Setup'!$B$8+SUMIF($B$6:B37,"Deposit",$C$6:C37)-SUMIF($B$6:B37,"Withdrawal",$C$6:C37))</x:f>
      </x:c>
    </x:row>
    <x:row r="38">
      <x:c r="A38" s="18"/>
      <x:c r="B38" s="14"/>
      <x:c r="C38" s="16"/>
      <x:c r="D38" s="14"/>
      <x:c r="E38" s="20" t="str">
        <x:f>IF(A38="","",'Goal Setup'!$B$8+SUMIF($B$6:B38,"Deposit",$C$6:C38)-SUMIF($B$6:B38,"Withdrawal",$C$6:C38))</x:f>
      </x:c>
    </x:row>
    <x:row r="39">
      <x:c r="A39" s="18"/>
      <x:c r="B39" s="14"/>
      <x:c r="C39" s="16"/>
      <x:c r="D39" s="14"/>
      <x:c r="E39" s="20" t="str">
        <x:f>IF(A39="","",'Goal Setup'!$B$8+SUMIF($B$6:B39,"Deposit",$C$6:C39)-SUMIF($B$6:B39,"Withdrawal",$C$6:C39))</x:f>
      </x:c>
    </x:row>
    <x:row r="40">
      <x:c r="A40" s="18"/>
      <x:c r="B40" s="14"/>
      <x:c r="C40" s="16"/>
      <x:c r="D40" s="14"/>
      <x:c r="E40" s="20" t="str">
        <x:f>IF(A40="","",'Goal Setup'!$B$8+SUMIF($B$6:B40,"Deposit",$C$6:C40)-SUMIF($B$6:B40,"Withdrawal",$C$6:C40))</x:f>
      </x:c>
    </x:row>
    <x:row r="41">
      <x:c r="A41" s="18"/>
      <x:c r="B41" s="14"/>
      <x:c r="C41" s="16"/>
      <x:c r="D41" s="14"/>
      <x:c r="E41" s="20" t="str">
        <x:f>IF(A41="","",'Goal Setup'!$B$8+SUMIF($B$6:B41,"Deposit",$C$6:C41)-SUMIF($B$6:B41,"Withdrawal",$C$6:C41))</x:f>
      </x:c>
    </x:row>
    <x:row r="42">
      <x:c r="A42" s="18"/>
      <x:c r="B42" s="14"/>
      <x:c r="C42" s="16"/>
      <x:c r="D42" s="14"/>
      <x:c r="E42" s="20" t="str">
        <x:f>IF(A42="","",'Goal Setup'!$B$8+SUMIF($B$6:B42,"Deposit",$C$6:C42)-SUMIF($B$6:B42,"Withdrawal",$C$6:C42))</x:f>
      </x:c>
    </x:row>
    <x:row r="43">
      <x:c r="A43" s="18"/>
      <x:c r="B43" s="14"/>
      <x:c r="C43" s="16"/>
      <x:c r="D43" s="14"/>
      <x:c r="E43" s="20" t="str">
        <x:f>IF(A43="","",'Goal Setup'!$B$8+SUMIF($B$6:B43,"Deposit",$C$6:C43)-SUMIF($B$6:B43,"Withdrawal",$C$6:C43))</x:f>
      </x:c>
    </x:row>
    <x:row r="44">
      <x:c r="A44" s="18"/>
      <x:c r="B44" s="14"/>
      <x:c r="C44" s="16"/>
      <x:c r="D44" s="14"/>
      <x:c r="E44" s="20" t="str">
        <x:f>IF(A44="","",'Goal Setup'!$B$8+SUMIF($B$6:B44,"Deposit",$C$6:C44)-SUMIF($B$6:B44,"Withdrawal",$C$6:C44))</x:f>
      </x:c>
    </x:row>
    <x:row r="45">
      <x:c r="A45" s="18"/>
      <x:c r="B45" s="14"/>
      <x:c r="C45" s="16"/>
      <x:c r="D45" s="14"/>
      <x:c r="E45" s="20" t="str">
        <x:f>IF(A45="","",'Goal Setup'!$B$8+SUMIF($B$6:B45,"Deposit",$C$6:C45)-SUMIF($B$6:B45,"Withdrawal",$C$6:C45))</x:f>
      </x:c>
    </x:row>
    <x:row r="46">
      <x:c r="A46" s="18"/>
      <x:c r="B46" s="14"/>
      <x:c r="C46" s="16"/>
      <x:c r="D46" s="14"/>
      <x:c r="E46" s="20" t="str">
        <x:f>IF(A46="","",'Goal Setup'!$B$8+SUMIF($B$6:B46,"Deposit",$C$6:C46)-SUMIF($B$6:B46,"Withdrawal",$C$6:C46))</x:f>
      </x:c>
    </x:row>
    <x:row r="47">
      <x:c r="A47" s="18"/>
      <x:c r="B47" s="14"/>
      <x:c r="C47" s="16"/>
      <x:c r="D47" s="14"/>
      <x:c r="E47" s="20" t="str">
        <x:f>IF(A47="","",'Goal Setup'!$B$8+SUMIF($B$6:B47,"Deposit",$C$6:C47)-SUMIF($B$6:B47,"Withdrawal",$C$6:C47))</x:f>
      </x:c>
    </x:row>
    <x:row r="48">
      <x:c r="A48" s="18"/>
      <x:c r="B48" s="14"/>
      <x:c r="C48" s="16"/>
      <x:c r="D48" s="14"/>
      <x:c r="E48" s="20" t="str">
        <x:f>IF(A48="","",'Goal Setup'!$B$8+SUMIF($B$6:B48,"Deposit",$C$6:C48)-SUMIF($B$6:B48,"Withdrawal",$C$6:C48))</x:f>
      </x:c>
    </x:row>
    <x:row r="49">
      <x:c r="A49" s="18"/>
      <x:c r="B49" s="14"/>
      <x:c r="C49" s="16"/>
      <x:c r="D49" s="14"/>
      <x:c r="E49" s="20" t="str">
        <x:f>IF(A49="","",'Goal Setup'!$B$8+SUMIF($B$6:B49,"Deposit",$C$6:C49)-SUMIF($B$6:B49,"Withdrawal",$C$6:C49))</x:f>
      </x:c>
    </x:row>
    <x:row r="50">
      <x:c r="A50" s="18"/>
      <x:c r="B50" s="14"/>
      <x:c r="C50" s="16"/>
      <x:c r="D50" s="14"/>
      <x:c r="E50" s="20" t="str">
        <x:f>IF(A50="","",'Goal Setup'!$B$8+SUMIF($B$6:B50,"Deposit",$C$6:C50)-SUMIF($B$6:B50,"Withdrawal",$C$6:C50))</x:f>
      </x:c>
    </x:row>
    <x:row r="51">
      <x:c r="A51" s="18"/>
      <x:c r="B51" s="14"/>
      <x:c r="C51" s="16"/>
      <x:c r="D51" s="14"/>
      <x:c r="E51" s="20" t="str">
        <x:f>IF(A51="","",'Goal Setup'!$B$8+SUMIF($B$6:B51,"Deposit",$C$6:C51)-SUMIF($B$6:B51,"Withdrawal",$C$6:C51))</x:f>
      </x:c>
    </x:row>
    <x:row r="52">
      <x:c r="A52" s="18"/>
      <x:c r="B52" s="14"/>
      <x:c r="C52" s="16"/>
      <x:c r="D52" s="14"/>
      <x:c r="E52" s="20" t="str">
        <x:f>IF(A52="","",'Goal Setup'!$B$8+SUMIF($B$6:B52,"Deposit",$C$6:C52)-SUMIF($B$6:B52,"Withdrawal",$C$6:C52))</x:f>
      </x:c>
    </x:row>
    <x:row r="53">
      <x:c r="A53" s="18"/>
      <x:c r="B53" s="14"/>
      <x:c r="C53" s="16"/>
      <x:c r="D53" s="14"/>
      <x:c r="E53" s="20" t="str">
        <x:f>IF(A53="","",'Goal Setup'!$B$8+SUMIF($B$6:B53,"Deposit",$C$6:C53)-SUMIF($B$6:B53,"Withdrawal",$C$6:C53))</x:f>
      </x:c>
    </x:row>
    <x:row r="54">
      <x:c r="A54" s="18"/>
      <x:c r="B54" s="14"/>
      <x:c r="C54" s="16"/>
      <x:c r="D54" s="14"/>
      <x:c r="E54" s="20" t="str">
        <x:f>IF(A54="","",'Goal Setup'!$B$8+SUMIF($B$6:B54,"Deposit",$C$6:C54)-SUMIF($B$6:B54,"Withdrawal",$C$6:C54))</x:f>
      </x:c>
    </x:row>
    <x:row r="55">
      <x:c r="A55" s="18"/>
      <x:c r="B55" s="14"/>
      <x:c r="C55" s="16"/>
      <x:c r="D55" s="14"/>
      <x:c r="E55" s="20" t="str">
        <x:f>IF(A55="","",'Goal Setup'!$B$8+SUMIF($B$6:B55,"Deposit",$C$6:C55)-SUMIF($B$6:B55,"Withdrawal",$C$6:C55))</x:f>
      </x:c>
    </x:row>
    <x:row r="56">
      <x:c r="A56" s="18"/>
      <x:c r="B56" s="14"/>
      <x:c r="C56" s="16"/>
      <x:c r="D56" s="14"/>
      <x:c r="E56" s="20" t="str">
        <x:f>IF(A56="","",'Goal Setup'!$B$8+SUMIF($B$6:B56,"Deposit",$C$6:C56)-SUMIF($B$6:B56,"Withdrawal",$C$6:C56))</x:f>
      </x:c>
    </x:row>
    <x:row r="57">
      <x:c r="A57" s="18"/>
      <x:c r="B57" s="14"/>
      <x:c r="C57" s="16"/>
      <x:c r="D57" s="14"/>
      <x:c r="E57" s="20" t="str">
        <x:f>IF(A57="","",'Goal Setup'!$B$8+SUMIF($B$6:B57,"Deposit",$C$6:C57)-SUMIF($B$6:B57,"Withdrawal",$C$6:C57))</x:f>
      </x:c>
    </x:row>
    <x:row r="58">
      <x:c r="A58" s="18"/>
      <x:c r="B58" s="14"/>
      <x:c r="C58" s="16"/>
      <x:c r="D58" s="14"/>
      <x:c r="E58" s="20" t="str">
        <x:f>IF(A58="","",'Goal Setup'!$B$8+SUMIF($B$6:B58,"Deposit",$C$6:C58)-SUMIF($B$6:B58,"Withdrawal",$C$6:C58))</x:f>
      </x:c>
    </x:row>
    <x:row r="59">
      <x:c r="A59" s="18"/>
      <x:c r="B59" s="14"/>
      <x:c r="C59" s="16"/>
      <x:c r="D59" s="14"/>
      <x:c r="E59" s="20" t="str">
        <x:f>IF(A59="","",'Goal Setup'!$B$8+SUMIF($B$6:B59,"Deposit",$C$6:C59)-SUMIF($B$6:B59,"Withdrawal",$C$6:C59))</x:f>
      </x:c>
    </x:row>
    <x:row r="60">
      <x:c r="A60" s="18"/>
      <x:c r="B60" s="14"/>
      <x:c r="C60" s="16"/>
      <x:c r="D60" s="14"/>
      <x:c r="E60" s="20" t="str">
        <x:f>IF(A60="","",'Goal Setup'!$B$8+SUMIF($B$6:B60,"Deposit",$C$6:C60)-SUMIF($B$6:B60,"Withdrawal",$C$6:C60))</x:f>
      </x:c>
    </x:row>
    <x:row r="61">
      <x:c r="A61" s="18"/>
      <x:c r="B61" s="14"/>
      <x:c r="C61" s="16"/>
      <x:c r="D61" s="14"/>
      <x:c r="E61" s="20" t="str">
        <x:f>IF(A61="","",'Goal Setup'!$B$8+SUMIF($B$6:B61,"Deposit",$C$6:C61)-SUMIF($B$6:B61,"Withdrawal",$C$6:C61))</x:f>
      </x:c>
    </x:row>
    <x:row r="62">
      <x:c r="A62" s="18"/>
      <x:c r="B62" s="14"/>
      <x:c r="C62" s="16"/>
      <x:c r="D62" s="14"/>
      <x:c r="E62" s="20" t="str">
        <x:f>IF(A62="","",'Goal Setup'!$B$8+SUMIF($B$6:B62,"Deposit",$C$6:C62)-SUMIF($B$6:B62,"Withdrawal",$C$6:C62))</x:f>
      </x:c>
    </x:row>
    <x:row r="63">
      <x:c r="A63" s="18"/>
      <x:c r="B63" s="14"/>
      <x:c r="C63" s="16"/>
      <x:c r="D63" s="14"/>
      <x:c r="E63" s="20" t="str">
        <x:f>IF(A63="","",'Goal Setup'!$B$8+SUMIF($B$6:B63,"Deposit",$C$6:C63)-SUMIF($B$6:B63,"Withdrawal",$C$6:C63))</x:f>
      </x:c>
    </x:row>
    <x:row r="64">
      <x:c r="A64" s="18"/>
      <x:c r="B64" s="14"/>
      <x:c r="C64" s="16"/>
      <x:c r="D64" s="14"/>
      <x:c r="E64" s="20" t="str">
        <x:f>IF(A64="","",'Goal Setup'!$B$8+SUMIF($B$6:B64,"Deposit",$C$6:C64)-SUMIF($B$6:B64,"Withdrawal",$C$6:C64))</x:f>
      </x:c>
    </x:row>
    <x:row r="65">
      <x:c r="A65" s="18"/>
      <x:c r="B65" s="14"/>
      <x:c r="C65" s="16"/>
      <x:c r="D65" s="14"/>
      <x:c r="E65" s="20" t="str">
        <x:f>IF(A65="","",'Goal Setup'!$B$8+SUMIF($B$6:B65,"Deposit",$C$6:C65)-SUMIF($B$6:B65,"Withdrawal",$C$6:C65))</x:f>
      </x:c>
    </x:row>
    <x:row r="66">
      <x:c r="A66" s="18"/>
      <x:c r="B66" s="14"/>
      <x:c r="C66" s="16"/>
      <x:c r="D66" s="14"/>
      <x:c r="E66" s="20" t="str">
        <x:f>IF(A66="","",'Goal Setup'!$B$8+SUMIF($B$6:B66,"Deposit",$C$6:C66)-SUMIF($B$6:B66,"Withdrawal",$C$6:C66))</x:f>
      </x:c>
    </x:row>
    <x:row r="67">
      <x:c r="A67" s="18"/>
      <x:c r="B67" s="14"/>
      <x:c r="C67" s="16"/>
      <x:c r="D67" s="14"/>
      <x:c r="E67" s="20" t="str">
        <x:f>IF(A67="","",'Goal Setup'!$B$8+SUMIF($B$6:B67,"Deposit",$C$6:C67)-SUMIF($B$6:B67,"Withdrawal",$C$6:C67))</x:f>
      </x:c>
    </x:row>
    <x:row r="68">
      <x:c r="A68" s="18"/>
      <x:c r="B68" s="14"/>
      <x:c r="C68" s="16"/>
      <x:c r="D68" s="14"/>
      <x:c r="E68" s="20" t="str">
        <x:f>IF(A68="","",'Goal Setup'!$B$8+SUMIF($B$6:B68,"Deposit",$C$6:C68)-SUMIF($B$6:B68,"Withdrawal",$C$6:C68))</x:f>
      </x:c>
    </x:row>
    <x:row r="69">
      <x:c r="A69" s="18"/>
      <x:c r="B69" s="14"/>
      <x:c r="C69" s="16"/>
      <x:c r="D69" s="14"/>
      <x:c r="E69" s="20" t="str">
        <x:f>IF(A69="","",'Goal Setup'!$B$8+SUMIF($B$6:B69,"Deposit",$C$6:C69)-SUMIF($B$6:B69,"Withdrawal",$C$6:C69))</x:f>
      </x:c>
    </x:row>
    <x:row r="70">
      <x:c r="A70" s="18"/>
      <x:c r="B70" s="14"/>
      <x:c r="C70" s="16"/>
      <x:c r="D70" s="14"/>
      <x:c r="E70" s="20" t="str">
        <x:f>IF(A70="","",'Goal Setup'!$B$8+SUMIF($B$6:B70,"Deposit",$C$6:C70)-SUMIF($B$6:B70,"Withdrawal",$C$6:C70))</x:f>
      </x:c>
    </x:row>
    <x:row r="71">
      <x:c r="A71" s="18"/>
      <x:c r="B71" s="14"/>
      <x:c r="C71" s="16"/>
      <x:c r="D71" s="14"/>
      <x:c r="E71" s="20" t="str">
        <x:f>IF(A71="","",'Goal Setup'!$B$8+SUMIF($B$6:B71,"Deposit",$C$6:C71)-SUMIF($B$6:B71,"Withdrawal",$C$6:C71))</x:f>
      </x:c>
    </x:row>
    <x:row r="72">
      <x:c r="A72" s="18"/>
      <x:c r="B72" s="14"/>
      <x:c r="C72" s="16"/>
      <x:c r="D72" s="14"/>
      <x:c r="E72" s="20" t="str">
        <x:f>IF(A72="","",'Goal Setup'!$B$8+SUMIF($B$6:B72,"Deposit",$C$6:C72)-SUMIF($B$6:B72,"Withdrawal",$C$6:C72))</x:f>
      </x:c>
    </x:row>
    <x:row r="73">
      <x:c r="A73" s="18"/>
      <x:c r="B73" s="14"/>
      <x:c r="C73" s="16"/>
      <x:c r="D73" s="14"/>
      <x:c r="E73" s="20" t="str">
        <x:f>IF(A73="","",'Goal Setup'!$B$8+SUMIF($B$6:B73,"Deposit",$C$6:C73)-SUMIF($B$6:B73,"Withdrawal",$C$6:C73))</x:f>
      </x:c>
    </x:row>
    <x:row r="74">
      <x:c r="A74" s="18"/>
      <x:c r="B74" s="14"/>
      <x:c r="C74" s="16"/>
      <x:c r="D74" s="14"/>
      <x:c r="E74" s="20" t="str">
        <x:f>IF(A74="","",'Goal Setup'!$B$8+SUMIF($B$6:B74,"Deposit",$C$6:C74)-SUMIF($B$6:B74,"Withdrawal",$C$6:C74))</x:f>
      </x:c>
    </x:row>
    <x:row r="75">
      <x:c r="A75" s="18"/>
      <x:c r="B75" s="14"/>
      <x:c r="C75" s="16"/>
      <x:c r="D75" s="14"/>
      <x:c r="E75" s="20" t="str">
        <x:f>IF(A75="","",'Goal Setup'!$B$8+SUMIF($B$6:B75,"Deposit",$C$6:C75)-SUMIF($B$6:B75,"Withdrawal",$C$6:C75))</x:f>
      </x:c>
    </x:row>
    <x:row r="76">
      <x:c r="A76" s="18"/>
      <x:c r="B76" s="14"/>
      <x:c r="C76" s="16"/>
      <x:c r="D76" s="14"/>
      <x:c r="E76" s="20" t="str">
        <x:f>IF(A76="","",'Goal Setup'!$B$8+SUMIF($B$6:B76,"Deposit",$C$6:C76)-SUMIF($B$6:B76,"Withdrawal",$C$6:C76))</x:f>
      </x:c>
    </x:row>
    <x:row r="77">
      <x:c r="A77" s="18"/>
      <x:c r="B77" s="14"/>
      <x:c r="C77" s="16"/>
      <x:c r="D77" s="14"/>
      <x:c r="E77" s="20" t="str">
        <x:f>IF(A77="","",'Goal Setup'!$B$8+SUMIF($B$6:B77,"Deposit",$C$6:C77)-SUMIF($B$6:B77,"Withdrawal",$C$6:C77))</x:f>
      </x:c>
    </x:row>
    <x:row r="78">
      <x:c r="A78" s="18"/>
      <x:c r="B78" s="14"/>
      <x:c r="C78" s="16"/>
      <x:c r="D78" s="14"/>
      <x:c r="E78" s="20" t="str">
        <x:f>IF(A78="","",'Goal Setup'!$B$8+SUMIF($B$6:B78,"Deposit",$C$6:C78)-SUMIF($B$6:B78,"Withdrawal",$C$6:C78))</x:f>
      </x:c>
    </x:row>
    <x:row r="79">
      <x:c r="A79" s="18"/>
      <x:c r="B79" s="14"/>
      <x:c r="C79" s="16"/>
      <x:c r="D79" s="14"/>
      <x:c r="E79" s="20" t="str">
        <x:f>IF(A79="","",'Goal Setup'!$B$8+SUMIF($B$6:B79,"Deposit",$C$6:C79)-SUMIF($B$6:B79,"Withdrawal",$C$6:C79))</x:f>
      </x:c>
    </x:row>
    <x:row r="80">
      <x:c r="A80" s="18"/>
      <x:c r="B80" s="14"/>
      <x:c r="C80" s="16"/>
      <x:c r="D80" s="14"/>
      <x:c r="E80" s="20" t="str">
        <x:f>IF(A80="","",'Goal Setup'!$B$8+SUMIF($B$6:B80,"Deposit",$C$6:C80)-SUMIF($B$6:B80,"Withdrawal",$C$6:C80))</x:f>
      </x:c>
    </x:row>
    <x:row r="81">
      <x:c r="A81" s="18"/>
      <x:c r="B81" s="14"/>
      <x:c r="C81" s="16"/>
      <x:c r="D81" s="14"/>
      <x:c r="E81" s="20" t="str">
        <x:f>IF(A81="","",'Goal Setup'!$B$8+SUMIF($B$6:B81,"Deposit",$C$6:C81)-SUMIF($B$6:B81,"Withdrawal",$C$6:C81))</x:f>
      </x:c>
    </x:row>
    <x:row r="82">
      <x:c r="A82" s="18"/>
      <x:c r="B82" s="14"/>
      <x:c r="C82" s="16"/>
      <x:c r="D82" s="14"/>
      <x:c r="E82" s="20" t="str">
        <x:f>IF(A82="","",'Goal Setup'!$B$8+SUMIF($B$6:B82,"Deposit",$C$6:C82)-SUMIF($B$6:B82,"Withdrawal",$C$6:C82))</x:f>
      </x:c>
    </x:row>
    <x:row r="83">
      <x:c r="A83" s="18"/>
      <x:c r="B83" s="14"/>
      <x:c r="C83" s="16"/>
      <x:c r="D83" s="14"/>
      <x:c r="E83" s="20" t="str">
        <x:f>IF(A83="","",'Goal Setup'!$B$8+SUMIF($B$6:B83,"Deposit",$C$6:C83)-SUMIF($B$6:B83,"Withdrawal",$C$6:C83))</x:f>
      </x:c>
    </x:row>
    <x:row r="84">
      <x:c r="A84" s="18"/>
      <x:c r="B84" s="14"/>
      <x:c r="C84" s="16"/>
      <x:c r="D84" s="14"/>
      <x:c r="E84" s="20" t="str">
        <x:f>IF(A84="","",'Goal Setup'!$B$8+SUMIF($B$6:B84,"Deposit",$C$6:C84)-SUMIF($B$6:B84,"Withdrawal",$C$6:C84))</x:f>
      </x:c>
    </x:row>
    <x:row r="85">
      <x:c r="A85" s="18"/>
      <x:c r="B85" s="14"/>
      <x:c r="C85" s="16"/>
      <x:c r="D85" s="14"/>
      <x:c r="E85" s="20" t="str">
        <x:f>IF(A85="","",'Goal Setup'!$B$8+SUMIF($B$6:B85,"Deposit",$C$6:C85)-SUMIF($B$6:B85,"Withdrawal",$C$6:C85))</x:f>
      </x:c>
    </x:row>
    <x:row r="86">
      <x:c r="A86" s="18"/>
      <x:c r="B86" s="14"/>
      <x:c r="C86" s="16"/>
      <x:c r="D86" s="14"/>
      <x:c r="E86" s="20" t="str">
        <x:f>IF(A86="","",'Goal Setup'!$B$8+SUMIF($B$6:B86,"Deposit",$C$6:C86)-SUMIF($B$6:B86,"Withdrawal",$C$6:C86))</x:f>
      </x:c>
    </x:row>
    <x:row r="87">
      <x:c r="A87" s="18"/>
      <x:c r="B87" s="14"/>
      <x:c r="C87" s="16"/>
      <x:c r="D87" s="14"/>
      <x:c r="E87" s="20" t="str">
        <x:f>IF(A87="","",'Goal Setup'!$B$8+SUMIF($B$6:B87,"Deposit",$C$6:C87)-SUMIF($B$6:B87,"Withdrawal",$C$6:C87))</x:f>
      </x:c>
    </x:row>
    <x:row r="88">
      <x:c r="A88" s="18"/>
      <x:c r="B88" s="14"/>
      <x:c r="C88" s="16"/>
      <x:c r="D88" s="14"/>
      <x:c r="E88" s="20" t="str">
        <x:f>IF(A88="","",'Goal Setup'!$B$8+SUMIF($B$6:B88,"Deposit",$C$6:C88)-SUMIF($B$6:B88,"Withdrawal",$C$6:C88))</x:f>
      </x:c>
    </x:row>
    <x:row r="89">
      <x:c r="A89" s="18"/>
      <x:c r="B89" s="14"/>
      <x:c r="C89" s="16"/>
      <x:c r="D89" s="14"/>
      <x:c r="E89" s="20" t="str">
        <x:f>IF(A89="","",'Goal Setup'!$B$8+SUMIF($B$6:B89,"Deposit",$C$6:C89)-SUMIF($B$6:B89,"Withdrawal",$C$6:C89))</x:f>
      </x:c>
    </x:row>
    <x:row r="90">
      <x:c r="A90" s="18"/>
      <x:c r="B90" s="14"/>
      <x:c r="C90" s="16"/>
      <x:c r="D90" s="14"/>
      <x:c r="E90" s="20" t="str">
        <x:f>IF(A90="","",'Goal Setup'!$B$8+SUMIF($B$6:B90,"Deposit",$C$6:C90)-SUMIF($B$6:B90,"Withdrawal",$C$6:C90))</x:f>
      </x:c>
    </x:row>
    <x:row r="91">
      <x:c r="A91" s="18"/>
      <x:c r="B91" s="14"/>
      <x:c r="C91" s="16"/>
      <x:c r="D91" s="14"/>
      <x:c r="E91" s="20" t="str">
        <x:f>IF(A91="","",'Goal Setup'!$B$8+SUMIF($B$6:B91,"Deposit",$C$6:C91)-SUMIF($B$6:B91,"Withdrawal",$C$6:C91))</x:f>
      </x:c>
    </x:row>
    <x:row r="92">
      <x:c r="A92" s="18"/>
      <x:c r="B92" s="14"/>
      <x:c r="C92" s="16"/>
      <x:c r="D92" s="14"/>
      <x:c r="E92" s="20" t="str">
        <x:f>IF(A92="","",'Goal Setup'!$B$8+SUMIF($B$6:B92,"Deposit",$C$6:C92)-SUMIF($B$6:B92,"Withdrawal",$C$6:C92))</x:f>
      </x:c>
    </x:row>
    <x:row r="93">
      <x:c r="A93" s="18"/>
      <x:c r="B93" s="14"/>
      <x:c r="C93" s="16"/>
      <x:c r="D93" s="14"/>
      <x:c r="E93" s="20" t="str">
        <x:f>IF(A93="","",'Goal Setup'!$B$8+SUMIF($B$6:B93,"Deposit",$C$6:C93)-SUMIF($B$6:B93,"Withdrawal",$C$6:C93))</x:f>
      </x:c>
    </x:row>
    <x:row r="94">
      <x:c r="A94" s="18"/>
      <x:c r="B94" s="14"/>
      <x:c r="C94" s="16"/>
      <x:c r="D94" s="14"/>
      <x:c r="E94" s="20" t="str">
        <x:f>IF(A94="","",'Goal Setup'!$B$8+SUMIF($B$6:B94,"Deposit",$C$6:C94)-SUMIF($B$6:B94,"Withdrawal",$C$6:C94))</x:f>
      </x:c>
    </x:row>
    <x:row r="95">
      <x:c r="A95" s="18"/>
      <x:c r="B95" s="14"/>
      <x:c r="C95" s="16"/>
      <x:c r="D95" s="14"/>
      <x:c r="E95" s="20" t="str">
        <x:f>IF(A95="","",'Goal Setup'!$B$8+SUMIF($B$6:B95,"Deposit",$C$6:C95)-SUMIF($B$6:B95,"Withdrawal",$C$6:C95))</x:f>
      </x:c>
    </x:row>
    <x:row r="96">
      <x:c r="A96" s="18"/>
      <x:c r="B96" s="14"/>
      <x:c r="C96" s="16"/>
      <x:c r="D96" s="14"/>
      <x:c r="E96" s="20" t="str">
        <x:f>IF(A96="","",'Goal Setup'!$B$8+SUMIF($B$6:B96,"Deposit",$C$6:C96)-SUMIF($B$6:B96,"Withdrawal",$C$6:C96))</x:f>
      </x:c>
    </x:row>
    <x:row r="97">
      <x:c r="A97" s="18"/>
      <x:c r="B97" s="14"/>
      <x:c r="C97" s="16"/>
      <x:c r="D97" s="14"/>
      <x:c r="E97" s="20" t="str">
        <x:f>IF(A97="","",'Goal Setup'!$B$8+SUMIF($B$6:B97,"Deposit",$C$6:C97)-SUMIF($B$6:B97,"Withdrawal",$C$6:C97))</x:f>
      </x:c>
    </x:row>
    <x:row r="98">
      <x:c r="A98" s="18"/>
      <x:c r="B98" s="14"/>
      <x:c r="C98" s="16"/>
      <x:c r="D98" s="14"/>
      <x:c r="E98" s="20" t="str">
        <x:f>IF(A98="","",'Goal Setup'!$B$8+SUMIF($B$6:B98,"Deposit",$C$6:C98)-SUMIF($B$6:B98,"Withdrawal",$C$6:C98))</x:f>
      </x:c>
    </x:row>
    <x:row r="99">
      <x:c r="A99" s="18"/>
      <x:c r="B99" s="14"/>
      <x:c r="C99" s="16"/>
      <x:c r="D99" s="14"/>
      <x:c r="E99" s="20" t="str">
        <x:f>IF(A99="","",'Goal Setup'!$B$8+SUMIF($B$6:B99,"Deposit",$C$6:C99)-SUMIF($B$6:B99,"Withdrawal",$C$6:C99))</x:f>
      </x:c>
    </x:row>
    <x:row r="100">
      <x:c r="A100" s="18"/>
      <x:c r="B100" s="14"/>
      <x:c r="C100" s="16"/>
      <x:c r="D100" s="14"/>
      <x:c r="E100" s="20" t="str">
        <x:f>IF(A100="","",'Goal Setup'!$B$8+SUMIF($B$6:B100,"Deposit",$C$6:C100)-SUMIF($B$6:B100,"Withdrawal",$C$6:C100))</x:f>
      </x:c>
    </x:row>
    <x:row r="101">
      <x:c r="A101" s="18"/>
      <x:c r="B101" s="14"/>
      <x:c r="C101" s="16"/>
      <x:c r="D101" s="14"/>
      <x:c r="E101" s="20" t="str">
        <x:f>IF(A101="","",'Goal Setup'!$B$8+SUMIF($B$6:B101,"Deposit",$C$6:C101)-SUMIF($B$6:B101,"Withdrawal",$C$6:C101))</x:f>
      </x:c>
    </x:row>
    <x:row r="102">
      <x:c r="A102" s="18"/>
      <x:c r="B102" s="14"/>
      <x:c r="C102" s="16"/>
      <x:c r="D102" s="14"/>
      <x:c r="E102" s="20" t="str">
        <x:f>IF(A102="","",'Goal Setup'!$B$8+SUMIF($B$6:B102,"Deposit",$C$6:C102)-SUMIF($B$6:B102,"Withdrawal",$C$6:C102))</x:f>
      </x:c>
    </x:row>
    <x:row r="103">
      <x:c r="A103" s="18"/>
      <x:c r="B103" s="14"/>
      <x:c r="C103" s="16"/>
      <x:c r="D103" s="14"/>
      <x:c r="E103" s="20" t="str">
        <x:f>IF(A103="","",'Goal Setup'!$B$8+SUMIF($B$6:B103,"Deposit",$C$6:C103)-SUMIF($B$6:B103,"Withdrawal",$C$6:C103))</x:f>
      </x:c>
    </x:row>
    <x:row r="104">
      <x:c r="A104" s="18"/>
      <x:c r="B104" s="14"/>
      <x:c r="C104" s="16"/>
      <x:c r="D104" s="14"/>
      <x:c r="E104" s="20" t="str">
        <x:f>IF(A104="","",'Goal Setup'!$B$8+SUMIF($B$6:B104,"Deposit",$C$6:C104)-SUMIF($B$6:B104,"Withdrawal",$C$6:C104))</x:f>
      </x:c>
    </x:row>
    <x:row r="105">
      <x:c r="A105" s="18"/>
      <x:c r="B105" s="14"/>
      <x:c r="C105" s="16"/>
      <x:c r="D105" s="14"/>
      <x:c r="E105" s="20" t="str">
        <x:f>IF(A105="","",'Goal Setup'!$B$8+SUMIF($B$6:B105,"Deposit",$C$6:C105)-SUMIF($B$6:B105,"Withdrawal",$C$6:C105))</x:f>
      </x:c>
    </x:row>
    <x:row r="106">
      <x:c r="A106" s="18"/>
      <x:c r="B106" s="14"/>
      <x:c r="C106" s="16"/>
      <x:c r="D106" s="14"/>
      <x:c r="E106" s="20" t="str">
        <x:f>IF(A106="","",'Goal Setup'!$B$8+SUMIF($B$6:B106,"Deposit",$C$6:C106)-SUMIF($B$6:B106,"Withdrawal",$C$6:C106))</x:f>
      </x:c>
    </x:row>
    <x:row r="107">
      <x:c r="A107" s="18"/>
      <x:c r="B107" s="14"/>
      <x:c r="C107" s="16"/>
      <x:c r="D107" s="14"/>
      <x:c r="E107" s="20" t="str">
        <x:f>IF(A107="","",'Goal Setup'!$B$8+SUMIF($B$6:B107,"Deposit",$C$6:C107)-SUMIF($B$6:B107,"Withdrawal",$C$6:C107))</x:f>
      </x:c>
    </x:row>
    <x:row r="108">
      <x:c r="A108" s="18"/>
      <x:c r="B108" s="14"/>
      <x:c r="C108" s="16"/>
      <x:c r="D108" s="14"/>
      <x:c r="E108" s="20" t="str">
        <x:f>IF(A108="","",'Goal Setup'!$B$8+SUMIF($B$6:B108,"Deposit",$C$6:C108)-SUMIF($B$6:B108,"Withdrawal",$C$6:C108))</x:f>
      </x:c>
    </x:row>
    <x:row r="109">
      <x:c r="A109" s="18"/>
      <x:c r="B109" s="14"/>
      <x:c r="C109" s="16"/>
      <x:c r="D109" s="14"/>
      <x:c r="E109" s="20" t="str">
        <x:f>IF(A109="","",'Goal Setup'!$B$8+SUMIF($B$6:B109,"Deposit",$C$6:C109)-SUMIF($B$6:B109,"Withdrawal",$C$6:C109))</x:f>
      </x:c>
    </x:row>
    <x:row r="110">
      <x:c r="A110" s="18"/>
      <x:c r="B110" s="14"/>
      <x:c r="C110" s="16"/>
      <x:c r="D110" s="14"/>
      <x:c r="E110" s="20" t="str">
        <x:f>IF(A110="","",'Goal Setup'!$B$8+SUMIF($B$6:B110,"Deposit",$C$6:C110)-SUMIF($B$6:B110,"Withdrawal",$C$6:C110))</x:f>
      </x:c>
    </x:row>
    <x:row r="111">
      <x:c r="A111" s="18"/>
      <x:c r="B111" s="14"/>
      <x:c r="C111" s="16"/>
      <x:c r="D111" s="14"/>
      <x:c r="E111" s="20" t="str">
        <x:f>IF(A111="","",'Goal Setup'!$B$8+SUMIF($B$6:B111,"Deposit",$C$6:C111)-SUMIF($B$6:B111,"Withdrawal",$C$6:C111))</x:f>
      </x:c>
    </x:row>
    <x:row r="112">
      <x:c r="A112" s="18"/>
      <x:c r="B112" s="14"/>
      <x:c r="C112" s="16"/>
      <x:c r="D112" s="14"/>
      <x:c r="E112" s="20" t="str">
        <x:f>IF(A112="","",'Goal Setup'!$B$8+SUMIF($B$6:B112,"Deposit",$C$6:C112)-SUMIF($B$6:B112,"Withdrawal",$C$6:C112))</x:f>
      </x:c>
    </x:row>
    <x:row r="113">
      <x:c r="A113" s="18"/>
      <x:c r="B113" s="14"/>
      <x:c r="C113" s="16"/>
      <x:c r="D113" s="14"/>
      <x:c r="E113" s="20" t="str">
        <x:f>IF(A113="","",'Goal Setup'!$B$8+SUMIF($B$6:B113,"Deposit",$C$6:C113)-SUMIF($B$6:B113,"Withdrawal",$C$6:C113))</x:f>
      </x:c>
    </x:row>
    <x:row r="114">
      <x:c r="A114" s="18"/>
      <x:c r="B114" s="14"/>
      <x:c r="C114" s="16"/>
      <x:c r="D114" s="14"/>
      <x:c r="E114" s="20" t="str">
        <x:f>IF(A114="","",'Goal Setup'!$B$8+SUMIF($B$6:B114,"Deposit",$C$6:C114)-SUMIF($B$6:B114,"Withdrawal",$C$6:C114))</x:f>
      </x:c>
    </x:row>
    <x:row r="115">
      <x:c r="A115" s="18"/>
      <x:c r="B115" s="14"/>
      <x:c r="C115" s="16"/>
      <x:c r="D115" s="14"/>
      <x:c r="E115" s="20" t="str">
        <x:f>IF(A115="","",'Goal Setup'!$B$8+SUMIF($B$6:B115,"Deposit",$C$6:C115)-SUMIF($B$6:B115,"Withdrawal",$C$6:C115))</x:f>
      </x:c>
    </x:row>
    <x:row r="116">
      <x:c r="A116" s="18"/>
      <x:c r="B116" s="14"/>
      <x:c r="C116" s="16"/>
      <x:c r="D116" s="14"/>
      <x:c r="E116" s="20" t="str">
        <x:f>IF(A116="","",'Goal Setup'!$B$8+SUMIF($B$6:B116,"Deposit",$C$6:C116)-SUMIF($B$6:B116,"Withdrawal",$C$6:C116))</x:f>
      </x:c>
    </x:row>
    <x:row r="117">
      <x:c r="A117" s="18"/>
      <x:c r="B117" s="14"/>
      <x:c r="C117" s="16"/>
      <x:c r="D117" s="14"/>
      <x:c r="E117" s="20" t="str">
        <x:f>IF(A117="","",'Goal Setup'!$B$8+SUMIF($B$6:B117,"Deposit",$C$6:C117)-SUMIF($B$6:B117,"Withdrawal",$C$6:C117))</x:f>
      </x:c>
    </x:row>
    <x:row r="118">
      <x:c r="A118" s="18"/>
      <x:c r="B118" s="14"/>
      <x:c r="C118" s="16"/>
      <x:c r="D118" s="14"/>
      <x:c r="E118" s="20" t="str">
        <x:f>IF(A118="","",'Goal Setup'!$B$8+SUMIF($B$6:B118,"Deposit",$C$6:C118)-SUMIF($B$6:B118,"Withdrawal",$C$6:C118))</x:f>
      </x:c>
    </x:row>
    <x:row r="119">
      <x:c r="A119" s="18"/>
      <x:c r="B119" s="14"/>
      <x:c r="C119" s="16"/>
      <x:c r="D119" s="14"/>
      <x:c r="E119" s="20" t="str">
        <x:f>IF(A119="","",'Goal Setup'!$B$8+SUMIF($B$6:B119,"Deposit",$C$6:C119)-SUMIF($B$6:B119,"Withdrawal",$C$6:C119))</x:f>
      </x:c>
    </x:row>
    <x:row r="120">
      <x:c r="A120" s="18"/>
      <x:c r="B120" s="14"/>
      <x:c r="C120" s="16"/>
      <x:c r="D120" s="14"/>
      <x:c r="E120" s="20" t="str">
        <x:f>IF(A120="","",'Goal Setup'!$B$8+SUMIF($B$6:B120,"Deposit",$C$6:C120)-SUMIF($B$6:B120,"Withdrawal",$C$6:C120))</x:f>
      </x:c>
    </x:row>
    <x:row r="121">
      <x:c r="A121" s="18"/>
      <x:c r="B121" s="14"/>
      <x:c r="C121" s="16"/>
      <x:c r="D121" s="14"/>
      <x:c r="E121" s="20" t="str">
        <x:f>IF(A121="","",'Goal Setup'!$B$8+SUMIF($B$6:B121,"Deposit",$C$6:C121)-SUMIF($B$6:B121,"Withdrawal",$C$6:C121))</x:f>
      </x:c>
    </x:row>
    <x:row r="122">
      <x:c r="A122" s="18"/>
      <x:c r="B122" s="14"/>
      <x:c r="C122" s="16"/>
      <x:c r="D122" s="14"/>
      <x:c r="E122" s="20" t="str">
        <x:f>IF(A122="","",'Goal Setup'!$B$8+SUMIF($B$6:B122,"Deposit",$C$6:C122)-SUMIF($B$6:B122,"Withdrawal",$C$6:C122))</x:f>
      </x:c>
    </x:row>
    <x:row r="123">
      <x:c r="A123" s="18"/>
      <x:c r="B123" s="14"/>
      <x:c r="C123" s="16"/>
      <x:c r="D123" s="14"/>
      <x:c r="E123" s="20" t="str">
        <x:f>IF(A123="","",'Goal Setup'!$B$8+SUMIF($B$6:B123,"Deposit",$C$6:C123)-SUMIF($B$6:B123,"Withdrawal",$C$6:C123))</x:f>
      </x:c>
    </x:row>
    <x:row r="124">
      <x:c r="A124" s="18"/>
      <x:c r="B124" s="14"/>
      <x:c r="C124" s="16"/>
      <x:c r="D124" s="14"/>
      <x:c r="E124" s="20" t="str">
        <x:f>IF(A124="","",'Goal Setup'!$B$8+SUMIF($B$6:B124,"Deposit",$C$6:C124)-SUMIF($B$6:B124,"Withdrawal",$C$6:C124))</x:f>
      </x:c>
    </x:row>
    <x:row r="125">
      <x:c r="A125" s="18"/>
      <x:c r="B125" s="14"/>
      <x:c r="C125" s="16"/>
      <x:c r="D125" s="14"/>
      <x:c r="E125" s="20" t="str">
        <x:f>IF(A125="","",'Goal Setup'!$B$8+SUMIF($B$6:B125,"Deposit",$C$6:C125)-SUMIF($B$6:B125,"Withdrawal",$C$6:C125))</x:f>
      </x:c>
    </x:row>
    <x:row r="126">
      <x:c r="A126" s="18"/>
      <x:c r="B126" s="14"/>
      <x:c r="C126" s="16"/>
      <x:c r="D126" s="14"/>
      <x:c r="E126" s="20" t="str">
        <x:f>IF(A126="","",'Goal Setup'!$B$8+SUMIF($B$6:B126,"Deposit",$C$6:C126)-SUMIF($B$6:B126,"Withdrawal",$C$6:C126))</x:f>
      </x:c>
    </x:row>
    <x:row r="127">
      <x:c r="A127" s="18"/>
      <x:c r="B127" s="14"/>
      <x:c r="C127" s="16"/>
      <x:c r="D127" s="14"/>
      <x:c r="E127" s="20" t="str">
        <x:f>IF(A127="","",'Goal Setup'!$B$8+SUMIF($B$6:B127,"Deposit",$C$6:C127)-SUMIF($B$6:B127,"Withdrawal",$C$6:C127))</x:f>
      </x:c>
    </x:row>
    <x:row r="128">
      <x:c r="A128" s="18"/>
      <x:c r="B128" s="14"/>
      <x:c r="C128" s="16"/>
      <x:c r="D128" s="14"/>
      <x:c r="E128" s="20" t="str">
        <x:f>IF(A128="","",'Goal Setup'!$B$8+SUMIF($B$6:B128,"Deposit",$C$6:C128)-SUMIF($B$6:B128,"Withdrawal",$C$6:C128))</x:f>
      </x:c>
    </x:row>
    <x:row r="129">
      <x:c r="A129" s="18"/>
      <x:c r="B129" s="14"/>
      <x:c r="C129" s="16"/>
      <x:c r="D129" s="14"/>
      <x:c r="E129" s="20" t="str">
        <x:f>IF(A129="","",'Goal Setup'!$B$8+SUMIF($B$6:B129,"Deposit",$C$6:C129)-SUMIF($B$6:B129,"Withdrawal",$C$6:C129))</x:f>
      </x:c>
    </x:row>
    <x:row r="130">
      <x:c r="A130" s="18"/>
      <x:c r="B130" s="14"/>
      <x:c r="C130" s="16"/>
      <x:c r="D130" s="14"/>
      <x:c r="E130" s="20" t="str">
        <x:f>IF(A130="","",'Goal Setup'!$B$8+SUMIF($B$6:B130,"Deposit",$C$6:C130)-SUMIF($B$6:B130,"Withdrawal",$C$6:C130))</x:f>
      </x:c>
    </x:row>
    <x:row r="131">
      <x:c r="A131" s="18"/>
      <x:c r="B131" s="14"/>
      <x:c r="C131" s="16"/>
      <x:c r="D131" s="14"/>
      <x:c r="E131" s="20" t="str">
        <x:f>IF(A131="","",'Goal Setup'!$B$8+SUMIF($B$6:B131,"Deposit",$C$6:C131)-SUMIF($B$6:B131,"Withdrawal",$C$6:C131))</x:f>
      </x:c>
    </x:row>
    <x:row r="132">
      <x:c r="A132" s="18"/>
      <x:c r="B132" s="14"/>
      <x:c r="C132" s="16"/>
      <x:c r="D132" s="14"/>
      <x:c r="E132" s="20" t="str">
        <x:f>IF(A132="","",'Goal Setup'!$B$8+SUMIF($B$6:B132,"Deposit",$C$6:C132)-SUMIF($B$6:B132,"Withdrawal",$C$6:C132))</x:f>
      </x:c>
    </x:row>
    <x:row r="133">
      <x:c r="A133" s="18"/>
      <x:c r="B133" s="14"/>
      <x:c r="C133" s="16"/>
      <x:c r="D133" s="14"/>
      <x:c r="E133" s="20" t="str">
        <x:f>IF(A133="","",'Goal Setup'!$B$8+SUMIF($B$6:B133,"Deposit",$C$6:C133)-SUMIF($B$6:B133,"Withdrawal",$C$6:C133))</x:f>
      </x:c>
    </x:row>
    <x:row r="134">
      <x:c r="A134" s="18"/>
      <x:c r="B134" s="14"/>
      <x:c r="C134" s="16"/>
      <x:c r="D134" s="14"/>
      <x:c r="E134" s="20" t="str">
        <x:f>IF(A134="","",'Goal Setup'!$B$8+SUMIF($B$6:B134,"Deposit",$C$6:C134)-SUMIF($B$6:B134,"Withdrawal",$C$6:C134))</x:f>
      </x:c>
    </x:row>
    <x:row r="135">
      <x:c r="A135" s="18"/>
      <x:c r="B135" s="14"/>
      <x:c r="C135" s="16"/>
      <x:c r="D135" s="14"/>
      <x:c r="E135" s="20" t="str">
        <x:f>IF(A135="","",'Goal Setup'!$B$8+SUMIF($B$6:B135,"Deposit",$C$6:C135)-SUMIF($B$6:B135,"Withdrawal",$C$6:C135))</x:f>
      </x:c>
    </x:row>
    <x:row r="136">
      <x:c r="A136" s="18"/>
      <x:c r="B136" s="14"/>
      <x:c r="C136" s="16"/>
      <x:c r="D136" s="14"/>
      <x:c r="E136" s="20" t="str">
        <x:f>IF(A136="","",'Goal Setup'!$B$8+SUMIF($B$6:B136,"Deposit",$C$6:C136)-SUMIF($B$6:B136,"Withdrawal",$C$6:C136))</x:f>
      </x:c>
    </x:row>
    <x:row r="137">
      <x:c r="A137" s="18"/>
      <x:c r="B137" s="14"/>
      <x:c r="C137" s="16"/>
      <x:c r="D137" s="14"/>
      <x:c r="E137" s="20" t="str">
        <x:f>IF(A137="","",'Goal Setup'!$B$8+SUMIF($B$6:B137,"Deposit",$C$6:C137)-SUMIF($B$6:B137,"Withdrawal",$C$6:C137))</x:f>
      </x:c>
    </x:row>
    <x:row r="138">
      <x:c r="A138" s="18"/>
      <x:c r="B138" s="14"/>
      <x:c r="C138" s="16"/>
      <x:c r="D138" s="14"/>
      <x:c r="E138" s="20" t="str">
        <x:f>IF(A138="","",'Goal Setup'!$B$8+SUMIF($B$6:B138,"Deposit",$C$6:C138)-SUMIF($B$6:B138,"Withdrawal",$C$6:C138))</x:f>
      </x:c>
    </x:row>
    <x:row r="139">
      <x:c r="A139" s="18"/>
      <x:c r="B139" s="14"/>
      <x:c r="C139" s="16"/>
      <x:c r="D139" s="14"/>
      <x:c r="E139" s="20" t="str">
        <x:f>IF(A139="","",'Goal Setup'!$B$8+SUMIF($B$6:B139,"Deposit",$C$6:C139)-SUMIF($B$6:B139,"Withdrawal",$C$6:C139))</x:f>
      </x:c>
    </x:row>
    <x:row r="140">
      <x:c r="A140" s="18"/>
      <x:c r="B140" s="14"/>
      <x:c r="C140" s="16"/>
      <x:c r="D140" s="14"/>
      <x:c r="E140" s="20" t="str">
        <x:f>IF(A140="","",'Goal Setup'!$B$8+SUMIF($B$6:B140,"Deposit",$C$6:C140)-SUMIF($B$6:B140,"Withdrawal",$C$6:C140))</x:f>
      </x:c>
    </x:row>
    <x:row r="141">
      <x:c r="A141" s="18"/>
      <x:c r="B141" s="14"/>
      <x:c r="C141" s="16"/>
      <x:c r="D141" s="14"/>
      <x:c r="E141" s="20" t="str">
        <x:f>IF(A141="","",'Goal Setup'!$B$8+SUMIF($B$6:B141,"Deposit",$C$6:C141)-SUMIF($B$6:B141,"Withdrawal",$C$6:C141))</x:f>
      </x:c>
    </x:row>
    <x:row r="142">
      <x:c r="A142" s="18"/>
      <x:c r="B142" s="14"/>
      <x:c r="C142" s="16"/>
      <x:c r="D142" s="14"/>
      <x:c r="E142" s="20" t="str">
        <x:f>IF(A142="","",'Goal Setup'!$B$8+SUMIF($B$6:B142,"Deposit",$C$6:C142)-SUMIF($B$6:B142,"Withdrawal",$C$6:C142))</x:f>
      </x:c>
    </x:row>
    <x:row r="143">
      <x:c r="A143" s="18"/>
      <x:c r="B143" s="14"/>
      <x:c r="C143" s="16"/>
      <x:c r="D143" s="14"/>
      <x:c r="E143" s="20" t="str">
        <x:f>IF(A143="","",'Goal Setup'!$B$8+SUMIF($B$6:B143,"Deposit",$C$6:C143)-SUMIF($B$6:B143,"Withdrawal",$C$6:C143))</x:f>
      </x:c>
    </x:row>
    <x:row r="144">
      <x:c r="A144" s="18"/>
      <x:c r="B144" s="14"/>
      <x:c r="C144" s="16"/>
      <x:c r="D144" s="14"/>
      <x:c r="E144" s="20" t="str">
        <x:f>IF(A144="","",'Goal Setup'!$B$8+SUMIF($B$6:B144,"Deposit",$C$6:C144)-SUMIF($B$6:B144,"Withdrawal",$C$6:C144))</x:f>
      </x:c>
    </x:row>
    <x:row r="145">
      <x:c r="A145" s="18"/>
      <x:c r="B145" s="14"/>
      <x:c r="C145" s="16"/>
      <x:c r="D145" s="14"/>
      <x:c r="E145" s="20" t="str">
        <x:f>IF(A145="","",'Goal Setup'!$B$8+SUMIF($B$6:B145,"Deposit",$C$6:C145)-SUMIF($B$6:B145,"Withdrawal",$C$6:C145))</x:f>
      </x:c>
    </x:row>
    <x:row r="146">
      <x:c r="A146" s="18"/>
      <x:c r="B146" s="14"/>
      <x:c r="C146" s="16"/>
      <x:c r="D146" s="14"/>
      <x:c r="E146" s="20" t="str">
        <x:f>IF(A146="","",'Goal Setup'!$B$8+SUMIF($B$6:B146,"Deposit",$C$6:C146)-SUMIF($B$6:B146,"Withdrawal",$C$6:C146))</x:f>
      </x:c>
    </x:row>
    <x:row r="147">
      <x:c r="A147" s="18"/>
      <x:c r="B147" s="14"/>
      <x:c r="C147" s="16"/>
      <x:c r="D147" s="14"/>
      <x:c r="E147" s="20" t="str">
        <x:f>IF(A147="","",'Goal Setup'!$B$8+SUMIF($B$6:B147,"Deposit",$C$6:C147)-SUMIF($B$6:B147,"Withdrawal",$C$6:C147))</x:f>
      </x:c>
    </x:row>
    <x:row r="148">
      <x:c r="A148" s="18"/>
      <x:c r="B148" s="14"/>
      <x:c r="C148" s="16"/>
      <x:c r="D148" s="14"/>
      <x:c r="E148" s="20" t="str">
        <x:f>IF(A148="","",'Goal Setup'!$B$8+SUMIF($B$6:B148,"Deposit",$C$6:C148)-SUMIF($B$6:B148,"Withdrawal",$C$6:C148))</x:f>
      </x:c>
    </x:row>
    <x:row r="149">
      <x:c r="A149" s="18"/>
      <x:c r="B149" s="14"/>
      <x:c r="C149" s="16"/>
      <x:c r="D149" s="14"/>
      <x:c r="E149" s="20" t="str">
        <x:f>IF(A149="","",'Goal Setup'!$B$8+SUMIF($B$6:B149,"Deposit",$C$6:C149)-SUMIF($B$6:B149,"Withdrawal",$C$6:C149))</x:f>
      </x:c>
    </x:row>
    <x:row r="150">
      <x:c r="A150" s="18"/>
      <x:c r="B150" s="14"/>
      <x:c r="C150" s="16"/>
      <x:c r="D150" s="14"/>
      <x:c r="E150" s="20" t="str">
        <x:f>IF(A150="","",'Goal Setup'!$B$8+SUMIF($B$6:B150,"Deposit",$C$6:C150)-SUMIF($B$6:B150,"Withdrawal",$C$6:C150))</x:f>
      </x:c>
    </x:row>
    <x:row r="151">
      <x:c r="A151" s="18"/>
      <x:c r="B151" s="14"/>
      <x:c r="C151" s="16"/>
      <x:c r="D151" s="14"/>
      <x:c r="E151" s="20" t="str">
        <x:f>IF(A151="","",'Goal Setup'!$B$8+SUMIF($B$6:B151,"Deposit",$C$6:C151)-SUMIF($B$6:B151,"Withdrawal",$C$6:C151))</x:f>
      </x:c>
    </x:row>
    <x:row r="152">
      <x:c r="A152" s="18"/>
      <x:c r="B152" s="14"/>
      <x:c r="C152" s="16"/>
      <x:c r="D152" s="14"/>
      <x:c r="E152" s="20" t="str">
        <x:f>IF(A152="","",'Goal Setup'!$B$8+SUMIF($B$6:B152,"Deposit",$C$6:C152)-SUMIF($B$6:B152,"Withdrawal",$C$6:C152))</x:f>
      </x:c>
    </x:row>
    <x:row r="153">
      <x:c r="A153" s="18"/>
      <x:c r="B153" s="14"/>
      <x:c r="C153" s="16"/>
      <x:c r="D153" s="14"/>
      <x:c r="E153" s="20" t="str">
        <x:f>IF(A153="","",'Goal Setup'!$B$8+SUMIF($B$6:B153,"Deposit",$C$6:C153)-SUMIF($B$6:B153,"Withdrawal",$C$6:C153))</x:f>
      </x:c>
    </x:row>
    <x:row r="154">
      <x:c r="A154" s="18"/>
      <x:c r="B154" s="14"/>
      <x:c r="C154" s="16"/>
      <x:c r="D154" s="14"/>
      <x:c r="E154" s="20" t="str">
        <x:f>IF(A154="","",'Goal Setup'!$B$8+SUMIF($B$6:B154,"Deposit",$C$6:C154)-SUMIF($B$6:B154,"Withdrawal",$C$6:C154))</x:f>
      </x:c>
    </x:row>
    <x:row r="155">
      <x:c r="A155" s="18"/>
      <x:c r="B155" s="14"/>
      <x:c r="C155" s="16"/>
      <x:c r="D155" s="14"/>
      <x:c r="E155" s="20" t="str">
        <x:f>IF(A155="","",'Goal Setup'!$B$8+SUMIF($B$6:B155,"Deposit",$C$6:C155)-SUMIF($B$6:B155,"Withdrawal",$C$6:C155))</x:f>
      </x:c>
    </x:row>
    <x:row r="156">
      <x:c r="A156" s="18"/>
      <x:c r="B156" s="14"/>
      <x:c r="C156" s="16"/>
      <x:c r="D156" s="14"/>
      <x:c r="E156" s="20" t="str">
        <x:f>IF(A156="","",'Goal Setup'!$B$8+SUMIF($B$6:B156,"Deposit",$C$6:C156)-SUMIF($B$6:B156,"Withdrawal",$C$6:C156))</x:f>
      </x:c>
    </x:row>
    <x:row r="157">
      <x:c r="A157" s="18"/>
      <x:c r="B157" s="14"/>
      <x:c r="C157" s="16"/>
      <x:c r="D157" s="14"/>
      <x:c r="E157" s="20" t="str">
        <x:f>IF(A157="","",'Goal Setup'!$B$8+SUMIF($B$6:B157,"Deposit",$C$6:C157)-SUMIF($B$6:B157,"Withdrawal",$C$6:C157))</x:f>
      </x:c>
    </x:row>
    <x:row r="158">
      <x:c r="A158" s="18"/>
      <x:c r="B158" s="14"/>
      <x:c r="C158" s="16"/>
      <x:c r="D158" s="14"/>
      <x:c r="E158" s="20" t="str">
        <x:f>IF(A158="","",'Goal Setup'!$B$8+SUMIF($B$6:B158,"Deposit",$C$6:C158)-SUMIF($B$6:B158,"Withdrawal",$C$6:C158))</x:f>
      </x:c>
    </x:row>
    <x:row r="159">
      <x:c r="A159" s="18"/>
      <x:c r="B159" s="14"/>
      <x:c r="C159" s="16"/>
      <x:c r="D159" s="14"/>
      <x:c r="E159" s="20" t="str">
        <x:f>IF(A159="","",'Goal Setup'!$B$8+SUMIF($B$6:B159,"Deposit",$C$6:C159)-SUMIF($B$6:B159,"Withdrawal",$C$6:C159))</x:f>
      </x:c>
    </x:row>
    <x:row r="160">
      <x:c r="A160" s="18"/>
      <x:c r="B160" s="14"/>
      <x:c r="C160" s="16"/>
      <x:c r="D160" s="14"/>
      <x:c r="E160" s="20" t="str">
        <x:f>IF(A160="","",'Goal Setup'!$B$8+SUMIF($B$6:B160,"Deposit",$C$6:C160)-SUMIF($B$6:B160,"Withdrawal",$C$6:C160))</x:f>
      </x:c>
    </x:row>
    <x:row r="161">
      <x:c r="A161" s="18"/>
      <x:c r="B161" s="14"/>
      <x:c r="C161" s="16"/>
      <x:c r="D161" s="14"/>
      <x:c r="E161" s="20" t="str">
        <x:f>IF(A161="","",'Goal Setup'!$B$8+SUMIF($B$6:B161,"Deposit",$C$6:C161)-SUMIF($B$6:B161,"Withdrawal",$C$6:C161))</x:f>
      </x:c>
    </x:row>
    <x:row r="162">
      <x:c r="A162" s="18"/>
      <x:c r="B162" s="14"/>
      <x:c r="C162" s="16"/>
      <x:c r="D162" s="14"/>
      <x:c r="E162" s="20" t="str">
        <x:f>IF(A162="","",'Goal Setup'!$B$8+SUMIF($B$6:B162,"Deposit",$C$6:C162)-SUMIF($B$6:B162,"Withdrawal",$C$6:C162))</x:f>
      </x:c>
    </x:row>
    <x:row r="163">
      <x:c r="A163" s="18"/>
      <x:c r="B163" s="14"/>
      <x:c r="C163" s="16"/>
      <x:c r="D163" s="14"/>
      <x:c r="E163" s="20" t="str">
        <x:f>IF(A163="","",'Goal Setup'!$B$8+SUMIF($B$6:B163,"Deposit",$C$6:C163)-SUMIF($B$6:B163,"Withdrawal",$C$6:C163))</x:f>
      </x:c>
    </x:row>
    <x:row r="164">
      <x:c r="A164" s="18"/>
      <x:c r="B164" s="14"/>
      <x:c r="C164" s="16"/>
      <x:c r="D164" s="14"/>
      <x:c r="E164" s="20" t="str">
        <x:f>IF(A164="","",'Goal Setup'!$B$8+SUMIF($B$6:B164,"Deposit",$C$6:C164)-SUMIF($B$6:B164,"Withdrawal",$C$6:C164))</x:f>
      </x:c>
    </x:row>
    <x:row r="165">
      <x:c r="A165" s="18"/>
      <x:c r="B165" s="14"/>
      <x:c r="C165" s="16"/>
      <x:c r="D165" s="14"/>
      <x:c r="E165" s="20" t="str">
        <x:f>IF(A165="","",'Goal Setup'!$B$8+SUMIF($B$6:B165,"Deposit",$C$6:C165)-SUMIF($B$6:B165,"Withdrawal",$C$6:C165))</x:f>
      </x:c>
    </x:row>
    <x:row r="166">
      <x:c r="A166" s="18"/>
      <x:c r="B166" s="14"/>
      <x:c r="C166" s="16"/>
      <x:c r="D166" s="14"/>
      <x:c r="E166" s="20" t="str">
        <x:f>IF(A166="","",'Goal Setup'!$B$8+SUMIF($B$6:B166,"Deposit",$C$6:C166)-SUMIF($B$6:B166,"Withdrawal",$C$6:C166))</x:f>
      </x:c>
    </x:row>
    <x:row r="167">
      <x:c r="A167" s="18"/>
      <x:c r="B167" s="14"/>
      <x:c r="C167" s="16"/>
      <x:c r="D167" s="14"/>
      <x:c r="E167" s="20" t="str">
        <x:f>IF(A167="","",'Goal Setup'!$B$8+SUMIF($B$6:B167,"Deposit",$C$6:C167)-SUMIF($B$6:B167,"Withdrawal",$C$6:C167))</x:f>
      </x:c>
    </x:row>
    <x:row r="168">
      <x:c r="A168" s="18"/>
      <x:c r="B168" s="14"/>
      <x:c r="C168" s="16"/>
      <x:c r="D168" s="14"/>
      <x:c r="E168" s="20" t="str">
        <x:f>IF(A168="","",'Goal Setup'!$B$8+SUMIF($B$6:B168,"Deposit",$C$6:C168)-SUMIF($B$6:B168,"Withdrawal",$C$6:C168))</x:f>
      </x:c>
    </x:row>
    <x:row r="169">
      <x:c r="A169" s="18"/>
      <x:c r="B169" s="14"/>
      <x:c r="C169" s="16"/>
      <x:c r="D169" s="14"/>
      <x:c r="E169" s="20" t="str">
        <x:f>IF(A169="","",'Goal Setup'!$B$8+SUMIF($B$6:B169,"Deposit",$C$6:C169)-SUMIF($B$6:B169,"Withdrawal",$C$6:C169))</x:f>
      </x:c>
    </x:row>
    <x:row r="170">
      <x:c r="A170" s="18"/>
      <x:c r="B170" s="14"/>
      <x:c r="C170" s="16"/>
      <x:c r="D170" s="14"/>
      <x:c r="E170" s="20" t="str">
        <x:f>IF(A170="","",'Goal Setup'!$B$8+SUMIF($B$6:B170,"Deposit",$C$6:C170)-SUMIF($B$6:B170,"Withdrawal",$C$6:C170))</x:f>
      </x:c>
    </x:row>
    <x:row r="171">
      <x:c r="A171" s="18"/>
      <x:c r="B171" s="14"/>
      <x:c r="C171" s="16"/>
      <x:c r="D171" s="14"/>
      <x:c r="E171" s="20" t="str">
        <x:f>IF(A171="","",'Goal Setup'!$B$8+SUMIF($B$6:B171,"Deposit",$C$6:C171)-SUMIF($B$6:B171,"Withdrawal",$C$6:C171))</x:f>
      </x:c>
    </x:row>
    <x:row r="172">
      <x:c r="A172" s="18"/>
      <x:c r="B172" s="14"/>
      <x:c r="C172" s="16"/>
      <x:c r="D172" s="14"/>
      <x:c r="E172" s="20" t="str">
        <x:f>IF(A172="","",'Goal Setup'!$B$8+SUMIF($B$6:B172,"Deposit",$C$6:C172)-SUMIF($B$6:B172,"Withdrawal",$C$6:C172))</x:f>
      </x:c>
    </x:row>
    <x:row r="173">
      <x:c r="A173" s="18"/>
      <x:c r="B173" s="14"/>
      <x:c r="C173" s="16"/>
      <x:c r="D173" s="14"/>
      <x:c r="E173" s="20" t="str">
        <x:f>IF(A173="","",'Goal Setup'!$B$8+SUMIF($B$6:B173,"Deposit",$C$6:C173)-SUMIF($B$6:B173,"Withdrawal",$C$6:C173))</x:f>
      </x:c>
    </x:row>
    <x:row r="174">
      <x:c r="A174" s="18"/>
      <x:c r="B174" s="14"/>
      <x:c r="C174" s="16"/>
      <x:c r="D174" s="14"/>
      <x:c r="E174" s="20" t="str">
        <x:f>IF(A174="","",'Goal Setup'!$B$8+SUMIF($B$6:B174,"Deposit",$C$6:C174)-SUMIF($B$6:B174,"Withdrawal",$C$6:C174))</x:f>
      </x:c>
    </x:row>
    <x:row r="175">
      <x:c r="A175" s="18"/>
      <x:c r="B175" s="14"/>
      <x:c r="C175" s="16"/>
      <x:c r="D175" s="14"/>
      <x:c r="E175" s="20" t="str">
        <x:f>IF(A175="","",'Goal Setup'!$B$8+SUMIF($B$6:B175,"Deposit",$C$6:C175)-SUMIF($B$6:B175,"Withdrawal",$C$6:C175))</x:f>
      </x:c>
    </x:row>
    <x:row r="176">
      <x:c r="A176" s="18"/>
      <x:c r="B176" s="14"/>
      <x:c r="C176" s="16"/>
      <x:c r="D176" s="14"/>
      <x:c r="E176" s="20" t="str">
        <x:f>IF(A176="","",'Goal Setup'!$B$8+SUMIF($B$6:B176,"Deposit",$C$6:C176)-SUMIF($B$6:B176,"Withdrawal",$C$6:C176))</x:f>
      </x:c>
    </x:row>
    <x:row r="177">
      <x:c r="A177" s="18"/>
      <x:c r="B177" s="14"/>
      <x:c r="C177" s="16"/>
      <x:c r="D177" s="14"/>
      <x:c r="E177" s="20" t="str">
        <x:f>IF(A177="","",'Goal Setup'!$B$8+SUMIF($B$6:B177,"Deposit",$C$6:C177)-SUMIF($B$6:B177,"Withdrawal",$C$6:C177))</x:f>
      </x:c>
    </x:row>
    <x:row r="178">
      <x:c r="A178" s="18"/>
      <x:c r="B178" s="14"/>
      <x:c r="C178" s="16"/>
      <x:c r="D178" s="14"/>
      <x:c r="E178" s="20" t="str">
        <x:f>IF(A178="","",'Goal Setup'!$B$8+SUMIF($B$6:B178,"Deposit",$C$6:C178)-SUMIF($B$6:B178,"Withdrawal",$C$6:C178))</x:f>
      </x:c>
    </x:row>
    <x:row r="179">
      <x:c r="A179" s="18"/>
      <x:c r="B179" s="14"/>
      <x:c r="C179" s="16"/>
      <x:c r="D179" s="14"/>
      <x:c r="E179" s="20" t="str">
        <x:f>IF(A179="","",'Goal Setup'!$B$8+SUMIF($B$6:B179,"Deposit",$C$6:C179)-SUMIF($B$6:B179,"Withdrawal",$C$6:C179))</x:f>
      </x:c>
    </x:row>
    <x:row r="180">
      <x:c r="A180" s="18"/>
      <x:c r="B180" s="14"/>
      <x:c r="C180" s="16"/>
      <x:c r="D180" s="14"/>
      <x:c r="E180" s="20" t="str">
        <x:f>IF(A180="","",'Goal Setup'!$B$8+SUMIF($B$6:B180,"Deposit",$C$6:C180)-SUMIF($B$6:B180,"Withdrawal",$C$6:C180))</x:f>
      </x:c>
    </x:row>
    <x:row r="181">
      <x:c r="A181" s="18"/>
      <x:c r="B181" s="14"/>
      <x:c r="C181" s="16"/>
      <x:c r="D181" s="14"/>
      <x:c r="E181" s="20" t="str">
        <x:f>IF(A181="","",'Goal Setup'!$B$8+SUMIF($B$6:B181,"Deposit",$C$6:C181)-SUMIF($B$6:B181,"Withdrawal",$C$6:C181))</x:f>
      </x:c>
    </x:row>
    <x:row r="182">
      <x:c r="A182" s="18"/>
      <x:c r="B182" s="14"/>
      <x:c r="C182" s="16"/>
      <x:c r="D182" s="14"/>
      <x:c r="E182" s="20" t="str">
        <x:f>IF(A182="","",'Goal Setup'!$B$8+SUMIF($B$6:B182,"Deposit",$C$6:C182)-SUMIF($B$6:B182,"Withdrawal",$C$6:C182))</x:f>
      </x:c>
    </x:row>
    <x:row r="183">
      <x:c r="A183" s="18"/>
      <x:c r="B183" s="14"/>
      <x:c r="C183" s="16"/>
      <x:c r="D183" s="14"/>
      <x:c r="E183" s="20" t="str">
        <x:f>IF(A183="","",'Goal Setup'!$B$8+SUMIF($B$6:B183,"Deposit",$C$6:C183)-SUMIF($B$6:B183,"Withdrawal",$C$6:C183))</x:f>
      </x:c>
    </x:row>
    <x:row r="184">
      <x:c r="A184" s="18"/>
      <x:c r="B184" s="14"/>
      <x:c r="C184" s="16"/>
      <x:c r="D184" s="14"/>
      <x:c r="E184" s="20" t="str">
        <x:f>IF(A184="","",'Goal Setup'!$B$8+SUMIF($B$6:B184,"Deposit",$C$6:C184)-SUMIF($B$6:B184,"Withdrawal",$C$6:C184))</x:f>
      </x:c>
    </x:row>
    <x:row r="185">
      <x:c r="A185" s="18"/>
      <x:c r="B185" s="14"/>
      <x:c r="C185" s="16"/>
      <x:c r="D185" s="14"/>
      <x:c r="E185" s="20" t="str">
        <x:f>IF(A185="","",'Goal Setup'!$B$8+SUMIF($B$6:B185,"Deposit",$C$6:C185)-SUMIF($B$6:B185,"Withdrawal",$C$6:C185))</x:f>
      </x:c>
    </x:row>
    <x:row r="186">
      <x:c r="A186" s="18"/>
      <x:c r="B186" s="14"/>
      <x:c r="C186" s="16"/>
      <x:c r="D186" s="14"/>
      <x:c r="E186" s="20" t="str">
        <x:f>IF(A186="","",'Goal Setup'!$B$8+SUMIF($B$6:B186,"Deposit",$C$6:C186)-SUMIF($B$6:B186,"Withdrawal",$C$6:C186))</x:f>
      </x:c>
    </x:row>
    <x:row r="187">
      <x:c r="A187" s="18"/>
      <x:c r="B187" s="14"/>
      <x:c r="C187" s="16"/>
      <x:c r="D187" s="14"/>
      <x:c r="E187" s="20" t="str">
        <x:f>IF(A187="","",'Goal Setup'!$B$8+SUMIF($B$6:B187,"Deposit",$C$6:C187)-SUMIF($B$6:B187,"Withdrawal",$C$6:C187))</x:f>
      </x:c>
    </x:row>
    <x:row r="188">
      <x:c r="A188" s="18"/>
      <x:c r="B188" s="14"/>
      <x:c r="C188" s="16"/>
      <x:c r="D188" s="14"/>
      <x:c r="E188" s="20" t="str">
        <x:f>IF(A188="","",'Goal Setup'!$B$8+SUMIF($B$6:B188,"Deposit",$C$6:C188)-SUMIF($B$6:B188,"Withdrawal",$C$6:C188))</x:f>
      </x:c>
    </x:row>
    <x:row r="189">
      <x:c r="A189" s="18"/>
      <x:c r="B189" s="14"/>
      <x:c r="C189" s="16"/>
      <x:c r="D189" s="14"/>
      <x:c r="E189" s="20" t="str">
        <x:f>IF(A189="","",'Goal Setup'!$B$8+SUMIF($B$6:B189,"Deposit",$C$6:C189)-SUMIF($B$6:B189,"Withdrawal",$C$6:C189))</x:f>
      </x:c>
    </x:row>
    <x:row r="190">
      <x:c r="A190" s="18"/>
      <x:c r="B190" s="14"/>
      <x:c r="C190" s="16"/>
      <x:c r="D190" s="14"/>
      <x:c r="E190" s="20" t="str">
        <x:f>IF(A190="","",'Goal Setup'!$B$8+SUMIF($B$6:B190,"Deposit",$C$6:C190)-SUMIF($B$6:B190,"Withdrawal",$C$6:C190))</x:f>
      </x:c>
    </x:row>
    <x:row r="191">
      <x:c r="A191" s="18"/>
      <x:c r="B191" s="14"/>
      <x:c r="C191" s="16"/>
      <x:c r="D191" s="14"/>
      <x:c r="E191" s="20" t="str">
        <x:f>IF(A191="","",'Goal Setup'!$B$8+SUMIF($B$6:B191,"Deposit",$C$6:C191)-SUMIF($B$6:B191,"Withdrawal",$C$6:C191))</x:f>
      </x:c>
    </x:row>
    <x:row r="192">
      <x:c r="A192" s="18"/>
      <x:c r="B192" s="14"/>
      <x:c r="C192" s="16"/>
      <x:c r="D192" s="14"/>
      <x:c r="E192" s="20" t="str">
        <x:f>IF(A192="","",'Goal Setup'!$B$8+SUMIF($B$6:B192,"Deposit",$C$6:C192)-SUMIF($B$6:B192,"Withdrawal",$C$6:C192))</x:f>
      </x:c>
    </x:row>
    <x:row r="193">
      <x:c r="A193" s="18"/>
      <x:c r="B193" s="14"/>
      <x:c r="C193" s="16"/>
      <x:c r="D193" s="14"/>
      <x:c r="E193" s="20" t="str">
        <x:f>IF(A193="","",'Goal Setup'!$B$8+SUMIF($B$6:B193,"Deposit",$C$6:C193)-SUMIF($B$6:B193,"Withdrawal",$C$6:C193))</x:f>
      </x:c>
    </x:row>
    <x:row r="194">
      <x:c r="A194" s="18"/>
      <x:c r="B194" s="14"/>
      <x:c r="C194" s="16"/>
      <x:c r="D194" s="14"/>
      <x:c r="E194" s="20" t="str">
        <x:f>IF(A194="","",'Goal Setup'!$B$8+SUMIF($B$6:B194,"Deposit",$C$6:C194)-SUMIF($B$6:B194,"Withdrawal",$C$6:C194))</x:f>
      </x:c>
    </x:row>
    <x:row r="195">
      <x:c r="A195" s="18"/>
      <x:c r="B195" s="14"/>
      <x:c r="C195" s="16"/>
      <x:c r="D195" s="14"/>
      <x:c r="E195" s="20" t="str">
        <x:f>IF(A195="","",'Goal Setup'!$B$8+SUMIF($B$6:B195,"Deposit",$C$6:C195)-SUMIF($B$6:B195,"Withdrawal",$C$6:C195))</x:f>
      </x:c>
    </x:row>
    <x:row r="196">
      <x:c r="A196" s="18"/>
      <x:c r="B196" s="14"/>
      <x:c r="C196" s="16"/>
      <x:c r="D196" s="14"/>
      <x:c r="E196" s="20" t="str">
        <x:f>IF(A196="","",'Goal Setup'!$B$8+SUMIF($B$6:B196,"Deposit",$C$6:C196)-SUMIF($B$6:B196,"Withdrawal",$C$6:C196))</x:f>
      </x:c>
    </x:row>
    <x:row r="197">
      <x:c r="A197" s="18"/>
      <x:c r="B197" s="14"/>
      <x:c r="C197" s="16"/>
      <x:c r="D197" s="14"/>
      <x:c r="E197" s="20" t="str">
        <x:f>IF(A197="","",'Goal Setup'!$B$8+SUMIF($B$6:B197,"Deposit",$C$6:C197)-SUMIF($B$6:B197,"Withdrawal",$C$6:C197))</x:f>
      </x:c>
    </x:row>
    <x:row r="198">
      <x:c r="A198" s="18"/>
      <x:c r="B198" s="14"/>
      <x:c r="C198" s="16"/>
      <x:c r="D198" s="14"/>
      <x:c r="E198" s="20" t="str">
        <x:f>IF(A198="","",'Goal Setup'!$B$8+SUMIF($B$6:B198,"Deposit",$C$6:C198)-SUMIF($B$6:B198,"Withdrawal",$C$6:C198))</x:f>
      </x:c>
    </x:row>
    <x:row r="199">
      <x:c r="A199" s="18"/>
      <x:c r="B199" s="14"/>
      <x:c r="C199" s="16"/>
      <x:c r="D199" s="14"/>
      <x:c r="E199" s="20" t="str">
        <x:f>IF(A199="","",'Goal Setup'!$B$8+SUMIF($B$6:B199,"Deposit",$C$6:C199)-SUMIF($B$6:B199,"Withdrawal",$C$6:C199))</x:f>
      </x:c>
    </x:row>
    <x:row r="200">
      <x:c r="A200" s="18"/>
      <x:c r="B200" s="14"/>
      <x:c r="C200" s="16"/>
      <x:c r="D200" s="14"/>
      <x:c r="E200" s="20" t="str">
        <x:f>IF(A200="","",'Goal Setup'!$B$8+SUMIF($B$6:B200,"Deposit",$C$6:C200)-SUMIF($B$6:B200,"Withdrawal",$C$6:C200))</x:f>
      </x:c>
    </x:row>
    <x:row r="201">
      <x:c r="A201" s="18"/>
      <x:c r="B201" s="14"/>
      <x:c r="C201" s="16"/>
      <x:c r="D201" s="14"/>
      <x:c r="E201" s="20" t="str">
        <x:f>IF(A201="","",'Goal Setup'!$B$8+SUMIF($B$6:B201,"Deposit",$C$6:C201)-SUMIF($B$6:B201,"Withdrawal",$C$6:C201))</x:f>
      </x:c>
    </x:row>
    <x:row r="202">
      <x:c r="A202" s="18"/>
      <x:c r="B202" s="14"/>
      <x:c r="C202" s="16"/>
      <x:c r="D202" s="14"/>
      <x:c r="E202" s="20" t="str">
        <x:f>IF(A202="","",'Goal Setup'!$B$8+SUMIF($B$6:B202,"Deposit",$C$6:C202)-SUMIF($B$6:B202,"Withdrawal",$C$6:C202))</x:f>
      </x:c>
    </x:row>
    <x:row r="203">
      <x:c r="A203" s="18"/>
      <x:c r="B203" s="14"/>
      <x:c r="C203" s="16"/>
      <x:c r="D203" s="14"/>
      <x:c r="E203" s="20" t="str">
        <x:f>IF(A203="","",'Goal Setup'!$B$8+SUMIF($B$6:B203,"Deposit",$C$6:C203)-SUMIF($B$6:B203,"Withdrawal",$C$6:C203))</x:f>
      </x:c>
    </x:row>
    <x:row r="204">
      <x:c r="A204" s="18"/>
      <x:c r="B204" s="14"/>
      <x:c r="C204" s="16"/>
      <x:c r="D204" s="14"/>
      <x:c r="E204" s="20" t="str">
        <x:f>IF(A204="","",'Goal Setup'!$B$8+SUMIF($B$6:B204,"Deposit",$C$6:C204)-SUMIF($B$6:B204,"Withdrawal",$C$6:C204))</x:f>
      </x:c>
    </x:row>
    <x:row r="205">
      <x:c r="A205" s="18"/>
      <x:c r="B205" s="14"/>
      <x:c r="C205" s="16"/>
      <x:c r="D205" s="14"/>
      <x:c r="E205" s="20" t="str">
        <x:f>IF(A205="","",'Goal Setup'!$B$8+SUMIF($B$6:B205,"Deposit",$C$6:C205)-SUMIF($B$6:B205,"Withdrawal",$C$6:C205))</x:f>
      </x:c>
    </x:row>
  </x:sheetData>
  <x:mergeCells>
    <x:mergeCell ref="A1:H2"/>
    <x:mergeCell ref="A3:H3"/>
  </x:mergeCells>
  <x:dataValidations count="1">
    <x:dataValidation type="list" sqref="B6:B205">
      <x:formula1>"Deposit,Withdrawal"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5" hidden="0" customWidth="1"/>
    <x:col min="7" max="7" width="17" hidden="0" customWidth="1"/>
    <x:col min="8" max="8" width="17" hidden="0" customWidth="1"/>
  </x:cols>
  <x:sheetData>
    <x:row r="1" ht="26" customHeight="1">
      <x:c r="A1" s="3" t="str">
        <x:v>MONTHLY PROGRESS</x:v>
      </x:c>
      <x:c r="B1" s="3"/>
      <x:c r="C1" s="3"/>
      <x:c r="D1" s="3"/>
      <x:c r="E1" s="3"/>
      <x:c r="F1" s="3"/>
      <x:c r="G1" s="3"/>
      <x:c r="H1" s="3"/>
    </x:row>
    <x:row r="2" ht="26" customHeight="1">
      <x:c r="A2" s="3"/>
      <x:c r="B2" s="3"/>
      <x:c r="C2" s="3"/>
      <x:c r="D2" s="3"/>
      <x:c r="E2" s="3"/>
      <x:c r="F2" s="3"/>
      <x:c r="G2" s="3"/>
      <x:c r="H2" s="3"/>
    </x:row>
    <x:row r="3" ht="26" customHeight="1">
      <x:c r="A3" s="7" t="str">
        <x:v>Monthly actual vs planned contributions • automatically summarizes the tracker.</x:v>
      </x:c>
      <x:c r="B3" s="7"/>
      <x:c r="C3" s="7"/>
      <x:c r="D3" s="7"/>
      <x:c r="E3" s="7"/>
      <x:c r="F3" s="7"/>
      <x:c r="G3" s="7"/>
      <x:c r="H3" s="7"/>
    </x:row>
    <x:row r="5" ht="26" customHeight="1">
      <x:c r="A5" s="11" t="str">
        <x:v>Month</x:v>
      </x:c>
      <x:c r="B5" s="11" t="str">
        <x:v>Planned ($)</x:v>
      </x:c>
      <x:c r="C5" s="11" t="str">
        <x:v>Deposits ($)</x:v>
      </x:c>
      <x:c r="D5" s="11" t="str">
        <x:v>Withdrawals ($)</x:v>
      </x:c>
      <x:c r="E5" s="11" t="str">
        <x:v>Net actual ($)</x:v>
      </x:c>
      <x:c r="F5" s="11" t="str">
        <x:v>Cumulative saved ($)</x:v>
      </x:c>
    </x:row>
    <x:row r="6">
      <x:c r="A6" s="24" t="n">
        <x:f>DATE(YEAR('Goal Setup'!$B$11),MONTH('Goal Setup'!$B$11)+0,1)</x:f>
        <x:v>46296</x:v>
      </x:c>
      <x:c r="B6" s="20" t="n">
        <x:f>'Goal Setup'!$E$8</x:f>
        <x:v>667.1232876712329</x:v>
      </x:c>
      <x:c r="C6" s="20" t="n">
        <x:f>SUMIFS('Contribution Tracker'!$C$6:$C$205,'Contribution Tracker'!$B$6:$B$205,"Deposit",'Contribution Tracker'!$A$6:$A$205,"&gt;="&amp;A6,'Contribution Tracker'!$A$6:$A$205,"&lt;"&amp;EDATE(A6,1))</x:f>
        <x:v>0</x:v>
      </x:c>
      <x:c r="D6" s="20" t="n">
        <x:f>SUMIFS('Contribution Tracker'!$C$6:$C$205,'Contribution Tracker'!$B$6:$B$205,"Withdrawal",'Contribution Tracker'!$A$6:$A$205,"&gt;="&amp;A6,'Contribution Tracker'!$A$6:$A$205,"&lt;"&amp;EDATE(A6,1))</x:f>
        <x:v>0</x:v>
      </x:c>
      <x:c r="E6" s="20" t="n">
        <x:f>C6-D6</x:f>
        <x:v>0</x:v>
      </x:c>
      <x:c r="F6" s="20" t="n">
        <x:f>'Goal Setup'!$B$8+SUM($E$6:E6)</x:f>
        <x:v>2000</x:v>
      </x:c>
    </x:row>
    <x:row r="7">
      <x:c r="A7" s="24" t="n">
        <x:f>DATE(YEAR('Goal Setup'!$B$11),MONTH('Goal Setup'!$B$11)+1,1)</x:f>
        <x:v>46327</x:v>
      </x:c>
      <x:c r="B7" s="20" t="n">
        <x:f>'Goal Setup'!$E$8</x:f>
        <x:v>667.1232876712329</x:v>
      </x:c>
      <x:c r="C7" s="20" t="n">
        <x:f>SUMIFS('Contribution Tracker'!$C$6:$C$205,'Contribution Tracker'!$B$6:$B$205,"Deposit",'Contribution Tracker'!$A$6:$A$205,"&gt;="&amp;A7,'Contribution Tracker'!$A$6:$A$205,"&lt;"&amp;EDATE(A7,1))</x:f>
        <x:v>0</x:v>
      </x:c>
      <x:c r="D7" s="20" t="n">
        <x:f>SUMIFS('Contribution Tracker'!$C$6:$C$205,'Contribution Tracker'!$B$6:$B$205,"Withdrawal",'Contribution Tracker'!$A$6:$A$205,"&gt;="&amp;A7,'Contribution Tracker'!$A$6:$A$205,"&lt;"&amp;EDATE(A7,1))</x:f>
        <x:v>0</x:v>
      </x:c>
      <x:c r="E7" s="20" t="n">
        <x:f>C7-D7</x:f>
        <x:v>0</x:v>
      </x:c>
      <x:c r="F7" s="20" t="n">
        <x:f>'Goal Setup'!$B$8+SUM($E$6:E7)</x:f>
        <x:v>2000</x:v>
      </x:c>
    </x:row>
    <x:row r="8">
      <x:c r="A8" s="24" t="n">
        <x:f>DATE(YEAR('Goal Setup'!$B$11),MONTH('Goal Setup'!$B$11)+2,1)</x:f>
        <x:v>46357</x:v>
      </x:c>
      <x:c r="B8" s="20" t="n">
        <x:f>'Goal Setup'!$E$8</x:f>
        <x:v>667.1232876712329</x:v>
      </x:c>
      <x:c r="C8" s="20" t="n">
        <x:f>SUMIFS('Contribution Tracker'!$C$6:$C$205,'Contribution Tracker'!$B$6:$B$205,"Deposit",'Contribution Tracker'!$A$6:$A$205,"&gt;="&amp;A8,'Contribution Tracker'!$A$6:$A$205,"&lt;"&amp;EDATE(A8,1))</x:f>
        <x:v>0</x:v>
      </x:c>
      <x:c r="D8" s="20" t="n">
        <x:f>SUMIFS('Contribution Tracker'!$C$6:$C$205,'Contribution Tracker'!$B$6:$B$205,"Withdrawal",'Contribution Tracker'!$A$6:$A$205,"&gt;="&amp;A8,'Contribution Tracker'!$A$6:$A$205,"&lt;"&amp;EDATE(A8,1))</x:f>
        <x:v>0</x:v>
      </x:c>
      <x:c r="E8" s="20" t="n">
        <x:f>C8-D8</x:f>
        <x:v>0</x:v>
      </x:c>
      <x:c r="F8" s="20" t="n">
        <x:f>'Goal Setup'!$B$8+SUM($E$6:E8)</x:f>
        <x:v>2000</x:v>
      </x:c>
    </x:row>
    <x:row r="9">
      <x:c r="A9" s="24" t="n">
        <x:f>DATE(YEAR('Goal Setup'!$B$11),MONTH('Goal Setup'!$B$11)+3,1)</x:f>
        <x:v>46388</x:v>
      </x:c>
      <x:c r="B9" s="20" t="n">
        <x:f>'Goal Setup'!$E$8</x:f>
        <x:v>667.1232876712329</x:v>
      </x:c>
      <x:c r="C9" s="20" t="n">
        <x:f>SUMIFS('Contribution Tracker'!$C$6:$C$205,'Contribution Tracker'!$B$6:$B$205,"Deposit",'Contribution Tracker'!$A$6:$A$205,"&gt;="&amp;A9,'Contribution Tracker'!$A$6:$A$205,"&lt;"&amp;EDATE(A9,1))</x:f>
        <x:v>0</x:v>
      </x:c>
      <x:c r="D9" s="20" t="n">
        <x:f>SUMIFS('Contribution Tracker'!$C$6:$C$205,'Contribution Tracker'!$B$6:$B$205,"Withdrawal",'Contribution Tracker'!$A$6:$A$205,"&gt;="&amp;A9,'Contribution Tracker'!$A$6:$A$205,"&lt;"&amp;EDATE(A9,1))</x:f>
        <x:v>0</x:v>
      </x:c>
      <x:c r="E9" s="20" t="n">
        <x:f>C9-D9</x:f>
        <x:v>0</x:v>
      </x:c>
      <x:c r="F9" s="20" t="n">
        <x:f>'Goal Setup'!$B$8+SUM($E$6:E9)</x:f>
        <x:v>2000</x:v>
      </x:c>
    </x:row>
    <x:row r="10">
      <x:c r="A10" s="24" t="n">
        <x:f>DATE(YEAR('Goal Setup'!$B$11),MONTH('Goal Setup'!$B$11)+4,1)</x:f>
        <x:v>46419</x:v>
      </x:c>
      <x:c r="B10" s="20" t="n">
        <x:f>'Goal Setup'!$E$8</x:f>
        <x:v>667.1232876712329</x:v>
      </x:c>
      <x:c r="C10" s="20" t="n">
        <x:f>SUMIFS('Contribution Tracker'!$C$6:$C$205,'Contribution Tracker'!$B$6:$B$205,"Deposit",'Contribution Tracker'!$A$6:$A$205,"&gt;="&amp;A10,'Contribution Tracker'!$A$6:$A$205,"&lt;"&amp;EDATE(A10,1))</x:f>
        <x:v>0</x:v>
      </x:c>
      <x:c r="D10" s="20" t="n">
        <x:f>SUMIFS('Contribution Tracker'!$C$6:$C$205,'Contribution Tracker'!$B$6:$B$205,"Withdrawal",'Contribution Tracker'!$A$6:$A$205,"&gt;="&amp;A10,'Contribution Tracker'!$A$6:$A$205,"&lt;"&amp;EDATE(A10,1))</x:f>
        <x:v>0</x:v>
      </x:c>
      <x:c r="E10" s="20" t="n">
        <x:f>C10-D10</x:f>
        <x:v>0</x:v>
      </x:c>
      <x:c r="F10" s="20" t="n">
        <x:f>'Goal Setup'!$B$8+SUM($E$6:E10)</x:f>
        <x:v>2000</x:v>
      </x:c>
    </x:row>
    <x:row r="11">
      <x:c r="A11" s="24" t="n">
        <x:f>DATE(YEAR('Goal Setup'!$B$11),MONTH('Goal Setup'!$B$11)+5,1)</x:f>
        <x:v>46447</x:v>
      </x:c>
      <x:c r="B11" s="20" t="n">
        <x:f>'Goal Setup'!$E$8</x:f>
        <x:v>667.1232876712329</x:v>
      </x:c>
      <x:c r="C11" s="20" t="n">
        <x:f>SUMIFS('Contribution Tracker'!$C$6:$C$205,'Contribution Tracker'!$B$6:$B$205,"Deposit",'Contribution Tracker'!$A$6:$A$205,"&gt;="&amp;A11,'Contribution Tracker'!$A$6:$A$205,"&lt;"&amp;EDATE(A11,1))</x:f>
        <x:v>0</x:v>
      </x:c>
      <x:c r="D11" s="20" t="n">
        <x:f>SUMIFS('Contribution Tracker'!$C$6:$C$205,'Contribution Tracker'!$B$6:$B$205,"Withdrawal",'Contribution Tracker'!$A$6:$A$205,"&gt;="&amp;A11,'Contribution Tracker'!$A$6:$A$205,"&lt;"&amp;EDATE(A11,1))</x:f>
        <x:v>0</x:v>
      </x:c>
      <x:c r="E11" s="20" t="n">
        <x:f>C11-D11</x:f>
        <x:v>0</x:v>
      </x:c>
      <x:c r="F11" s="20" t="n">
        <x:f>'Goal Setup'!$B$8+SUM($E$6:E11)</x:f>
        <x:v>2000</x:v>
      </x:c>
    </x:row>
    <x:row r="12">
      <x:c r="A12" s="24" t="n">
        <x:f>DATE(YEAR('Goal Setup'!$B$11),MONTH('Goal Setup'!$B$11)+6,1)</x:f>
        <x:v>46478</x:v>
      </x:c>
      <x:c r="B12" s="20" t="n">
        <x:f>'Goal Setup'!$E$8</x:f>
        <x:v>667.1232876712329</x:v>
      </x:c>
      <x:c r="C12" s="20" t="n">
        <x:f>SUMIFS('Contribution Tracker'!$C$6:$C$205,'Contribution Tracker'!$B$6:$B$205,"Deposit",'Contribution Tracker'!$A$6:$A$205,"&gt;="&amp;A12,'Contribution Tracker'!$A$6:$A$205,"&lt;"&amp;EDATE(A12,1))</x:f>
        <x:v>0</x:v>
      </x:c>
      <x:c r="D12" s="20" t="n">
        <x:f>SUMIFS('Contribution Tracker'!$C$6:$C$205,'Contribution Tracker'!$B$6:$B$205,"Withdrawal",'Contribution Tracker'!$A$6:$A$205,"&gt;="&amp;A12,'Contribution Tracker'!$A$6:$A$205,"&lt;"&amp;EDATE(A12,1))</x:f>
        <x:v>0</x:v>
      </x:c>
      <x:c r="E12" s="20" t="n">
        <x:f>C12-D12</x:f>
        <x:v>0</x:v>
      </x:c>
      <x:c r="F12" s="20" t="n">
        <x:f>'Goal Setup'!$B$8+SUM($E$6:E12)</x:f>
        <x:v>2000</x:v>
      </x:c>
    </x:row>
    <x:row r="13">
      <x:c r="A13" s="24" t="n">
        <x:f>DATE(YEAR('Goal Setup'!$B$11),MONTH('Goal Setup'!$B$11)+7,1)</x:f>
        <x:v>46508</x:v>
      </x:c>
      <x:c r="B13" s="20" t="n">
        <x:f>'Goal Setup'!$E$8</x:f>
        <x:v>667.1232876712329</x:v>
      </x:c>
      <x:c r="C13" s="20" t="n">
        <x:f>SUMIFS('Contribution Tracker'!$C$6:$C$205,'Contribution Tracker'!$B$6:$B$205,"Deposit",'Contribution Tracker'!$A$6:$A$205,"&gt;="&amp;A13,'Contribution Tracker'!$A$6:$A$205,"&lt;"&amp;EDATE(A13,1))</x:f>
        <x:v>0</x:v>
      </x:c>
      <x:c r="D13" s="20" t="n">
        <x:f>SUMIFS('Contribution Tracker'!$C$6:$C$205,'Contribution Tracker'!$B$6:$B$205,"Withdrawal",'Contribution Tracker'!$A$6:$A$205,"&gt;="&amp;A13,'Contribution Tracker'!$A$6:$A$205,"&lt;"&amp;EDATE(A13,1))</x:f>
        <x:v>0</x:v>
      </x:c>
      <x:c r="E13" s="20" t="n">
        <x:f>C13-D13</x:f>
        <x:v>0</x:v>
      </x:c>
      <x:c r="F13" s="20" t="n">
        <x:f>'Goal Setup'!$B$8+SUM($E$6:E13)</x:f>
        <x:v>2000</x:v>
      </x:c>
    </x:row>
    <x:row r="14">
      <x:c r="A14" s="24" t="n">
        <x:f>DATE(YEAR('Goal Setup'!$B$11),MONTH('Goal Setup'!$B$11)+8,1)</x:f>
        <x:v>46539</x:v>
      </x:c>
      <x:c r="B14" s="20" t="n">
        <x:f>'Goal Setup'!$E$8</x:f>
        <x:v>667.1232876712329</x:v>
      </x:c>
      <x:c r="C14" s="20" t="n">
        <x:f>SUMIFS('Contribution Tracker'!$C$6:$C$205,'Contribution Tracker'!$B$6:$B$205,"Deposit",'Contribution Tracker'!$A$6:$A$205,"&gt;="&amp;A14,'Contribution Tracker'!$A$6:$A$205,"&lt;"&amp;EDATE(A14,1))</x:f>
        <x:v>0</x:v>
      </x:c>
      <x:c r="D14" s="20" t="n">
        <x:f>SUMIFS('Contribution Tracker'!$C$6:$C$205,'Contribution Tracker'!$B$6:$B$205,"Withdrawal",'Contribution Tracker'!$A$6:$A$205,"&gt;="&amp;A14,'Contribution Tracker'!$A$6:$A$205,"&lt;"&amp;EDATE(A14,1))</x:f>
        <x:v>0</x:v>
      </x:c>
      <x:c r="E14" s="20" t="n">
        <x:f>C14-D14</x:f>
        <x:v>0</x:v>
      </x:c>
      <x:c r="F14" s="20" t="n">
        <x:f>'Goal Setup'!$B$8+SUM($E$6:E14)</x:f>
        <x:v>2000</x:v>
      </x:c>
    </x:row>
    <x:row r="15">
      <x:c r="A15" s="24" t="n">
        <x:f>DATE(YEAR('Goal Setup'!$B$11),MONTH('Goal Setup'!$B$11)+9,1)</x:f>
        <x:v>46569</x:v>
      </x:c>
      <x:c r="B15" s="20" t="n">
        <x:f>'Goal Setup'!$E$8</x:f>
        <x:v>667.1232876712329</x:v>
      </x:c>
      <x:c r="C15" s="20" t="n">
        <x:f>SUMIFS('Contribution Tracker'!$C$6:$C$205,'Contribution Tracker'!$B$6:$B$205,"Deposit",'Contribution Tracker'!$A$6:$A$205,"&gt;="&amp;A15,'Contribution Tracker'!$A$6:$A$205,"&lt;"&amp;EDATE(A15,1))</x:f>
        <x:v>0</x:v>
      </x:c>
      <x:c r="D15" s="20" t="n">
        <x:f>SUMIFS('Contribution Tracker'!$C$6:$C$205,'Contribution Tracker'!$B$6:$B$205,"Withdrawal",'Contribution Tracker'!$A$6:$A$205,"&gt;="&amp;A15,'Contribution Tracker'!$A$6:$A$205,"&lt;"&amp;EDATE(A15,1))</x:f>
        <x:v>0</x:v>
      </x:c>
      <x:c r="E15" s="20" t="n">
        <x:f>C15-D15</x:f>
        <x:v>0</x:v>
      </x:c>
      <x:c r="F15" s="20" t="n">
        <x:f>'Goal Setup'!$B$8+SUM($E$6:E15)</x:f>
        <x:v>2000</x:v>
      </x:c>
    </x:row>
    <x:row r="16">
      <x:c r="A16" s="24" t="n">
        <x:f>DATE(YEAR('Goal Setup'!$B$11),MONTH('Goal Setup'!$B$11)+10,1)</x:f>
        <x:v>46600</x:v>
      </x:c>
      <x:c r="B16" s="20" t="n">
        <x:f>'Goal Setup'!$E$8</x:f>
        <x:v>667.1232876712329</x:v>
      </x:c>
      <x:c r="C16" s="20" t="n">
        <x:f>SUMIFS('Contribution Tracker'!$C$6:$C$205,'Contribution Tracker'!$B$6:$B$205,"Deposit",'Contribution Tracker'!$A$6:$A$205,"&gt;="&amp;A16,'Contribution Tracker'!$A$6:$A$205,"&lt;"&amp;EDATE(A16,1))</x:f>
        <x:v>0</x:v>
      </x:c>
      <x:c r="D16" s="20" t="n">
        <x:f>SUMIFS('Contribution Tracker'!$C$6:$C$205,'Contribution Tracker'!$B$6:$B$205,"Withdrawal",'Contribution Tracker'!$A$6:$A$205,"&gt;="&amp;A16,'Contribution Tracker'!$A$6:$A$205,"&lt;"&amp;EDATE(A16,1))</x:f>
        <x:v>0</x:v>
      </x:c>
      <x:c r="E16" s="20" t="n">
        <x:f>C16-D16</x:f>
        <x:v>0</x:v>
      </x:c>
      <x:c r="F16" s="20" t="n">
        <x:f>'Goal Setup'!$B$8+SUM($E$6:E16)</x:f>
        <x:v>2000</x:v>
      </x:c>
    </x:row>
    <x:row r="17">
      <x:c r="A17" s="24" t="n">
        <x:f>DATE(YEAR('Goal Setup'!$B$11),MONTH('Goal Setup'!$B$11)+11,1)</x:f>
        <x:v>46631</x:v>
      </x:c>
      <x:c r="B17" s="20" t="n">
        <x:f>'Goal Setup'!$E$8</x:f>
        <x:v>667.1232876712329</x:v>
      </x:c>
      <x:c r="C17" s="20" t="n">
        <x:f>SUMIFS('Contribution Tracker'!$C$6:$C$205,'Contribution Tracker'!$B$6:$B$205,"Deposit",'Contribution Tracker'!$A$6:$A$205,"&gt;="&amp;A17,'Contribution Tracker'!$A$6:$A$205,"&lt;"&amp;EDATE(A17,1))</x:f>
        <x:v>0</x:v>
      </x:c>
      <x:c r="D17" s="20" t="n">
        <x:f>SUMIFS('Contribution Tracker'!$C$6:$C$205,'Contribution Tracker'!$B$6:$B$205,"Withdrawal",'Contribution Tracker'!$A$6:$A$205,"&gt;="&amp;A17,'Contribution Tracker'!$A$6:$A$205,"&lt;"&amp;EDATE(A17,1))</x:f>
        <x:v>0</x:v>
      </x:c>
      <x:c r="E17" s="20" t="n">
        <x:f>C17-D17</x:f>
        <x:v>0</x:v>
      </x:c>
      <x:c r="F17" s="20" t="n">
        <x:f>'Goal Setup'!$B$8+SUM($E$6:E17)</x:f>
        <x:v>2000</x:v>
      </x:c>
    </x:row>
    <x:row r="18">
      <x:c r="A18" s="24" t="n">
        <x:f>DATE(YEAR('Goal Setup'!$B$11),MONTH('Goal Setup'!$B$11)+12,1)</x:f>
        <x:v>46661</x:v>
      </x:c>
      <x:c r="B18" s="20" t="n">
        <x:f>'Goal Setup'!$E$8</x:f>
        <x:v>667.1232876712329</x:v>
      </x:c>
      <x:c r="C18" s="20" t="n">
        <x:f>SUMIFS('Contribution Tracker'!$C$6:$C$205,'Contribution Tracker'!$B$6:$B$205,"Deposit",'Contribution Tracker'!$A$6:$A$205,"&gt;="&amp;A18,'Contribution Tracker'!$A$6:$A$205,"&lt;"&amp;EDATE(A18,1))</x:f>
        <x:v>0</x:v>
      </x:c>
      <x:c r="D18" s="20" t="n">
        <x:f>SUMIFS('Contribution Tracker'!$C$6:$C$205,'Contribution Tracker'!$B$6:$B$205,"Withdrawal",'Contribution Tracker'!$A$6:$A$205,"&gt;="&amp;A18,'Contribution Tracker'!$A$6:$A$205,"&lt;"&amp;EDATE(A18,1))</x:f>
        <x:v>0</x:v>
      </x:c>
      <x:c r="E18" s="20" t="n">
        <x:f>C18-D18</x:f>
        <x:v>0</x:v>
      </x:c>
      <x:c r="F18" s="20" t="n">
        <x:f>'Goal Setup'!$B$8+SUM($E$6:E18)</x:f>
        <x:v>2000</x:v>
      </x:c>
    </x:row>
    <x:row r="19">
      <x:c r="A19" s="24" t="n">
        <x:f>DATE(YEAR('Goal Setup'!$B$11),MONTH('Goal Setup'!$B$11)+13,1)</x:f>
        <x:v>46692</x:v>
      </x:c>
      <x:c r="B19" s="20" t="n">
        <x:f>'Goal Setup'!$E$8</x:f>
        <x:v>667.1232876712329</x:v>
      </x:c>
      <x:c r="C19" s="20" t="n">
        <x:f>SUMIFS('Contribution Tracker'!$C$6:$C$205,'Contribution Tracker'!$B$6:$B$205,"Deposit",'Contribution Tracker'!$A$6:$A$205,"&gt;="&amp;A19,'Contribution Tracker'!$A$6:$A$205,"&lt;"&amp;EDATE(A19,1))</x:f>
        <x:v>0</x:v>
      </x:c>
      <x:c r="D19" s="20" t="n">
        <x:f>SUMIFS('Contribution Tracker'!$C$6:$C$205,'Contribution Tracker'!$B$6:$B$205,"Withdrawal",'Contribution Tracker'!$A$6:$A$205,"&gt;="&amp;A19,'Contribution Tracker'!$A$6:$A$205,"&lt;"&amp;EDATE(A19,1))</x:f>
        <x:v>0</x:v>
      </x:c>
      <x:c r="E19" s="20" t="n">
        <x:f>C19-D19</x:f>
        <x:v>0</x:v>
      </x:c>
      <x:c r="F19" s="20" t="n">
        <x:f>'Goal Setup'!$B$8+SUM($E$6:E19)</x:f>
        <x:v>2000</x:v>
      </x:c>
    </x:row>
    <x:row r="20">
      <x:c r="A20" s="24" t="n">
        <x:f>DATE(YEAR('Goal Setup'!$B$11),MONTH('Goal Setup'!$B$11)+14,1)</x:f>
        <x:v>46722</x:v>
      </x:c>
      <x:c r="B20" s="20" t="n">
        <x:f>'Goal Setup'!$E$8</x:f>
        <x:v>667.1232876712329</x:v>
      </x:c>
      <x:c r="C20" s="20" t="n">
        <x:f>SUMIFS('Contribution Tracker'!$C$6:$C$205,'Contribution Tracker'!$B$6:$B$205,"Deposit",'Contribution Tracker'!$A$6:$A$205,"&gt;="&amp;A20,'Contribution Tracker'!$A$6:$A$205,"&lt;"&amp;EDATE(A20,1))</x:f>
        <x:v>0</x:v>
      </x:c>
      <x:c r="D20" s="20" t="n">
        <x:f>SUMIFS('Contribution Tracker'!$C$6:$C$205,'Contribution Tracker'!$B$6:$B$205,"Withdrawal",'Contribution Tracker'!$A$6:$A$205,"&gt;="&amp;A20,'Contribution Tracker'!$A$6:$A$205,"&lt;"&amp;EDATE(A20,1))</x:f>
        <x:v>0</x:v>
      </x:c>
      <x:c r="E20" s="20" t="n">
        <x:f>C20-D20</x:f>
        <x:v>0</x:v>
      </x:c>
      <x:c r="F20" s="20" t="n">
        <x:f>'Goal Setup'!$B$8+SUM($E$6:E20)</x:f>
        <x:v>2000</x:v>
      </x:c>
    </x:row>
    <x:row r="21">
      <x:c r="A21" s="24" t="n">
        <x:f>DATE(YEAR('Goal Setup'!$B$11),MONTH('Goal Setup'!$B$11)+15,1)</x:f>
        <x:v>46753</x:v>
      </x:c>
      <x:c r="B21" s="20" t="n">
        <x:f>'Goal Setup'!$E$8</x:f>
        <x:v>667.1232876712329</x:v>
      </x:c>
      <x:c r="C21" s="20" t="n">
        <x:f>SUMIFS('Contribution Tracker'!$C$6:$C$205,'Contribution Tracker'!$B$6:$B$205,"Deposit",'Contribution Tracker'!$A$6:$A$205,"&gt;="&amp;A21,'Contribution Tracker'!$A$6:$A$205,"&lt;"&amp;EDATE(A21,1))</x:f>
        <x:v>0</x:v>
      </x:c>
      <x:c r="D21" s="20" t="n">
        <x:f>SUMIFS('Contribution Tracker'!$C$6:$C$205,'Contribution Tracker'!$B$6:$B$205,"Withdrawal",'Contribution Tracker'!$A$6:$A$205,"&gt;="&amp;A21,'Contribution Tracker'!$A$6:$A$205,"&lt;"&amp;EDATE(A21,1))</x:f>
        <x:v>0</x:v>
      </x:c>
      <x:c r="E21" s="20" t="n">
        <x:f>C21-D21</x:f>
        <x:v>0</x:v>
      </x:c>
      <x:c r="F21" s="20" t="n">
        <x:f>'Goal Setup'!$B$8+SUM($E$6:E21)</x:f>
        <x:v>2000</x:v>
      </x:c>
    </x:row>
    <x:row r="22">
      <x:c r="A22" s="24" t="n">
        <x:f>DATE(YEAR('Goal Setup'!$B$11),MONTH('Goal Setup'!$B$11)+16,1)</x:f>
        <x:v>46784</x:v>
      </x:c>
      <x:c r="B22" s="20" t="n">
        <x:f>'Goal Setup'!$E$8</x:f>
        <x:v>667.1232876712329</x:v>
      </x:c>
      <x:c r="C22" s="20" t="n">
        <x:f>SUMIFS('Contribution Tracker'!$C$6:$C$205,'Contribution Tracker'!$B$6:$B$205,"Deposit",'Contribution Tracker'!$A$6:$A$205,"&gt;="&amp;A22,'Contribution Tracker'!$A$6:$A$205,"&lt;"&amp;EDATE(A22,1))</x:f>
        <x:v>0</x:v>
      </x:c>
      <x:c r="D22" s="20" t="n">
        <x:f>SUMIFS('Contribution Tracker'!$C$6:$C$205,'Contribution Tracker'!$B$6:$B$205,"Withdrawal",'Contribution Tracker'!$A$6:$A$205,"&gt;="&amp;A22,'Contribution Tracker'!$A$6:$A$205,"&lt;"&amp;EDATE(A22,1))</x:f>
        <x:v>0</x:v>
      </x:c>
      <x:c r="E22" s="20" t="n">
        <x:f>C22-D22</x:f>
        <x:v>0</x:v>
      </x:c>
      <x:c r="F22" s="20" t="n">
        <x:f>'Goal Setup'!$B$8+SUM($E$6:E22)</x:f>
        <x:v>2000</x:v>
      </x:c>
    </x:row>
    <x:row r="23">
      <x:c r="A23" s="24" t="n">
        <x:f>DATE(YEAR('Goal Setup'!$B$11),MONTH('Goal Setup'!$B$11)+17,1)</x:f>
        <x:v>46813</x:v>
      </x:c>
      <x:c r="B23" s="20" t="n">
        <x:f>'Goal Setup'!$E$8</x:f>
        <x:v>667.1232876712329</x:v>
      </x:c>
      <x:c r="C23" s="20" t="n">
        <x:f>SUMIFS('Contribution Tracker'!$C$6:$C$205,'Contribution Tracker'!$B$6:$B$205,"Deposit",'Contribution Tracker'!$A$6:$A$205,"&gt;="&amp;A23,'Contribution Tracker'!$A$6:$A$205,"&lt;"&amp;EDATE(A23,1))</x:f>
        <x:v>0</x:v>
      </x:c>
      <x:c r="D23" s="20" t="n">
        <x:f>SUMIFS('Contribution Tracker'!$C$6:$C$205,'Contribution Tracker'!$B$6:$B$205,"Withdrawal",'Contribution Tracker'!$A$6:$A$205,"&gt;="&amp;A23,'Contribution Tracker'!$A$6:$A$205,"&lt;"&amp;EDATE(A23,1))</x:f>
        <x:v>0</x:v>
      </x:c>
      <x:c r="E23" s="20" t="n">
        <x:f>C23-D23</x:f>
        <x:v>0</x:v>
      </x:c>
      <x:c r="F23" s="20" t="n">
        <x:f>'Goal Setup'!$B$8+SUM($E$6:E23)</x:f>
        <x:v>2000</x:v>
      </x:c>
    </x:row>
    <x:row r="24">
      <x:c r="A24" s="24" t="n">
        <x:f>DATE(YEAR('Goal Setup'!$B$11),MONTH('Goal Setup'!$B$11)+18,1)</x:f>
        <x:v>46844</x:v>
      </x:c>
      <x:c r="B24" s="20" t="n">
        <x:f>'Goal Setup'!$E$8</x:f>
        <x:v>667.1232876712329</x:v>
      </x:c>
      <x:c r="C24" s="20" t="n">
        <x:f>SUMIFS('Contribution Tracker'!$C$6:$C$205,'Contribution Tracker'!$B$6:$B$205,"Deposit",'Contribution Tracker'!$A$6:$A$205,"&gt;="&amp;A24,'Contribution Tracker'!$A$6:$A$205,"&lt;"&amp;EDATE(A24,1))</x:f>
        <x:v>0</x:v>
      </x:c>
      <x:c r="D24" s="20" t="n">
        <x:f>SUMIFS('Contribution Tracker'!$C$6:$C$205,'Contribution Tracker'!$B$6:$B$205,"Withdrawal",'Contribution Tracker'!$A$6:$A$205,"&gt;="&amp;A24,'Contribution Tracker'!$A$6:$A$205,"&lt;"&amp;EDATE(A24,1))</x:f>
        <x:v>0</x:v>
      </x:c>
      <x:c r="E24" s="20" t="n">
        <x:f>C24-D24</x:f>
        <x:v>0</x:v>
      </x:c>
      <x:c r="F24" s="20" t="n">
        <x:f>'Goal Setup'!$B$8+SUM($E$6:E24)</x:f>
        <x:v>2000</x:v>
      </x:c>
    </x:row>
    <x:row r="25">
      <x:c r="A25" s="24" t="n">
        <x:f>DATE(YEAR('Goal Setup'!$B$11),MONTH('Goal Setup'!$B$11)+19,1)</x:f>
        <x:v>46874</x:v>
      </x:c>
      <x:c r="B25" s="20" t="n">
        <x:f>'Goal Setup'!$E$8</x:f>
        <x:v>667.1232876712329</x:v>
      </x:c>
      <x:c r="C25" s="20" t="n">
        <x:f>SUMIFS('Contribution Tracker'!$C$6:$C$205,'Contribution Tracker'!$B$6:$B$205,"Deposit",'Contribution Tracker'!$A$6:$A$205,"&gt;="&amp;A25,'Contribution Tracker'!$A$6:$A$205,"&lt;"&amp;EDATE(A25,1))</x:f>
        <x:v>0</x:v>
      </x:c>
      <x:c r="D25" s="20" t="n">
        <x:f>SUMIFS('Contribution Tracker'!$C$6:$C$205,'Contribution Tracker'!$B$6:$B$205,"Withdrawal",'Contribution Tracker'!$A$6:$A$205,"&gt;="&amp;A25,'Contribution Tracker'!$A$6:$A$205,"&lt;"&amp;EDATE(A25,1))</x:f>
        <x:v>0</x:v>
      </x:c>
      <x:c r="E25" s="20" t="n">
        <x:f>C25-D25</x:f>
        <x:v>0</x:v>
      </x:c>
      <x:c r="F25" s="20" t="n">
        <x:f>'Goal Setup'!$B$8+SUM($E$6:E25)</x:f>
        <x:v>2000</x:v>
      </x:c>
    </x:row>
    <x:row r="26">
      <x:c r="A26" s="24" t="n">
        <x:f>DATE(YEAR('Goal Setup'!$B$11),MONTH('Goal Setup'!$B$11)+20,1)</x:f>
        <x:v>46905</x:v>
      </x:c>
      <x:c r="B26" s="20" t="n">
        <x:f>'Goal Setup'!$E$8</x:f>
        <x:v>667.1232876712329</x:v>
      </x:c>
      <x:c r="C26" s="20" t="n">
        <x:f>SUMIFS('Contribution Tracker'!$C$6:$C$205,'Contribution Tracker'!$B$6:$B$205,"Deposit",'Contribution Tracker'!$A$6:$A$205,"&gt;="&amp;A26,'Contribution Tracker'!$A$6:$A$205,"&lt;"&amp;EDATE(A26,1))</x:f>
        <x:v>0</x:v>
      </x:c>
      <x:c r="D26" s="20" t="n">
        <x:f>SUMIFS('Contribution Tracker'!$C$6:$C$205,'Contribution Tracker'!$B$6:$B$205,"Withdrawal",'Contribution Tracker'!$A$6:$A$205,"&gt;="&amp;A26,'Contribution Tracker'!$A$6:$A$205,"&lt;"&amp;EDATE(A26,1))</x:f>
        <x:v>0</x:v>
      </x:c>
      <x:c r="E26" s="20" t="n">
        <x:f>C26-D26</x:f>
        <x:v>0</x:v>
      </x:c>
      <x:c r="F26" s="20" t="n">
        <x:f>'Goal Setup'!$B$8+SUM($E$6:E26)</x:f>
        <x:v>2000</x:v>
      </x:c>
    </x:row>
    <x:row r="27">
      <x:c r="A27" s="24" t="n">
        <x:f>DATE(YEAR('Goal Setup'!$B$11),MONTH('Goal Setup'!$B$11)+21,1)</x:f>
        <x:v>46935</x:v>
      </x:c>
      <x:c r="B27" s="20" t="n">
        <x:f>'Goal Setup'!$E$8</x:f>
        <x:v>667.1232876712329</x:v>
      </x:c>
      <x:c r="C27" s="20" t="n">
        <x:f>SUMIFS('Contribution Tracker'!$C$6:$C$205,'Contribution Tracker'!$B$6:$B$205,"Deposit",'Contribution Tracker'!$A$6:$A$205,"&gt;="&amp;A27,'Contribution Tracker'!$A$6:$A$205,"&lt;"&amp;EDATE(A27,1))</x:f>
        <x:v>0</x:v>
      </x:c>
      <x:c r="D27" s="20" t="n">
        <x:f>SUMIFS('Contribution Tracker'!$C$6:$C$205,'Contribution Tracker'!$B$6:$B$205,"Withdrawal",'Contribution Tracker'!$A$6:$A$205,"&gt;="&amp;A27,'Contribution Tracker'!$A$6:$A$205,"&lt;"&amp;EDATE(A27,1))</x:f>
        <x:v>0</x:v>
      </x:c>
      <x:c r="E27" s="20" t="n">
        <x:f>C27-D27</x:f>
        <x:v>0</x:v>
      </x:c>
      <x:c r="F27" s="20" t="n">
        <x:f>'Goal Setup'!$B$8+SUM($E$6:E27)</x:f>
        <x:v>2000</x:v>
      </x:c>
    </x:row>
    <x:row r="28">
      <x:c r="A28" s="24" t="n">
        <x:f>DATE(YEAR('Goal Setup'!$B$11),MONTH('Goal Setup'!$B$11)+22,1)</x:f>
        <x:v>46966</x:v>
      </x:c>
      <x:c r="B28" s="20" t="n">
        <x:f>'Goal Setup'!$E$8</x:f>
        <x:v>667.1232876712329</x:v>
      </x:c>
      <x:c r="C28" s="20" t="n">
        <x:f>SUMIFS('Contribution Tracker'!$C$6:$C$205,'Contribution Tracker'!$B$6:$B$205,"Deposit",'Contribution Tracker'!$A$6:$A$205,"&gt;="&amp;A28,'Contribution Tracker'!$A$6:$A$205,"&lt;"&amp;EDATE(A28,1))</x:f>
        <x:v>0</x:v>
      </x:c>
      <x:c r="D28" s="20" t="n">
        <x:f>SUMIFS('Contribution Tracker'!$C$6:$C$205,'Contribution Tracker'!$B$6:$B$205,"Withdrawal",'Contribution Tracker'!$A$6:$A$205,"&gt;="&amp;A28,'Contribution Tracker'!$A$6:$A$205,"&lt;"&amp;EDATE(A28,1))</x:f>
        <x:v>0</x:v>
      </x:c>
      <x:c r="E28" s="20" t="n">
        <x:f>C28-D28</x:f>
        <x:v>0</x:v>
      </x:c>
      <x:c r="F28" s="20" t="n">
        <x:f>'Goal Setup'!$B$8+SUM($E$6:E28)</x:f>
        <x:v>2000</x:v>
      </x:c>
    </x:row>
    <x:row r="29">
      <x:c r="A29" s="24" t="n">
        <x:f>DATE(YEAR('Goal Setup'!$B$11),MONTH('Goal Setup'!$B$11)+23,1)</x:f>
        <x:v>46997</x:v>
      </x:c>
      <x:c r="B29" s="20" t="n">
        <x:f>'Goal Setup'!$E$8</x:f>
        <x:v>667.1232876712329</x:v>
      </x:c>
      <x:c r="C29" s="20" t="n">
        <x:f>SUMIFS('Contribution Tracker'!$C$6:$C$205,'Contribution Tracker'!$B$6:$B$205,"Deposit",'Contribution Tracker'!$A$6:$A$205,"&gt;="&amp;A29,'Contribution Tracker'!$A$6:$A$205,"&lt;"&amp;EDATE(A29,1))</x:f>
        <x:v>0</x:v>
      </x:c>
      <x:c r="D29" s="20" t="n">
        <x:f>SUMIFS('Contribution Tracker'!$C$6:$C$205,'Contribution Tracker'!$B$6:$B$205,"Withdrawal",'Contribution Tracker'!$A$6:$A$205,"&gt;="&amp;A29,'Contribution Tracker'!$A$6:$A$205,"&lt;"&amp;EDATE(A29,1))</x:f>
        <x:v>0</x:v>
      </x:c>
      <x:c r="E29" s="20" t="n">
        <x:f>C29-D29</x:f>
        <x:v>0</x:v>
      </x:c>
      <x:c r="F29" s="20" t="n">
        <x:f>'Goal Setup'!$B$8+SUM($E$6:E29)</x:f>
        <x:v>2000</x:v>
      </x:c>
    </x:row>
    <x:row r="30">
      <x:c r="A30" s="24" t="n">
        <x:f>DATE(YEAR('Goal Setup'!$B$11),MONTH('Goal Setup'!$B$11)+24,1)</x:f>
        <x:v>47027</x:v>
      </x:c>
      <x:c r="B30" s="20" t="n">
        <x:f>'Goal Setup'!$E$8</x:f>
        <x:v>667.1232876712329</x:v>
      </x:c>
      <x:c r="C30" s="20" t="n">
        <x:f>SUMIFS('Contribution Tracker'!$C$6:$C$205,'Contribution Tracker'!$B$6:$B$205,"Deposit",'Contribution Tracker'!$A$6:$A$205,"&gt;="&amp;A30,'Contribution Tracker'!$A$6:$A$205,"&lt;"&amp;EDATE(A30,1))</x:f>
        <x:v>0</x:v>
      </x:c>
      <x:c r="D30" s="20" t="n">
        <x:f>SUMIFS('Contribution Tracker'!$C$6:$C$205,'Contribution Tracker'!$B$6:$B$205,"Withdrawal",'Contribution Tracker'!$A$6:$A$205,"&gt;="&amp;A30,'Contribution Tracker'!$A$6:$A$205,"&lt;"&amp;EDATE(A30,1))</x:f>
        <x:v>0</x:v>
      </x:c>
      <x:c r="E30" s="20" t="n">
        <x:f>C30-D30</x:f>
        <x:v>0</x:v>
      </x:c>
      <x:c r="F30" s="20" t="n">
        <x:f>'Goal Setup'!$B$8+SUM($E$6:E30)</x:f>
        <x:v>2000</x:v>
      </x:c>
    </x:row>
    <x:row r="31">
      <x:c r="A31" s="24" t="n">
        <x:f>DATE(YEAR('Goal Setup'!$B$11),MONTH('Goal Setup'!$B$11)+25,1)</x:f>
        <x:v>47058</x:v>
      </x:c>
      <x:c r="B31" s="20" t="n">
        <x:f>'Goal Setup'!$E$8</x:f>
        <x:v>667.1232876712329</x:v>
      </x:c>
      <x:c r="C31" s="20" t="n">
        <x:f>SUMIFS('Contribution Tracker'!$C$6:$C$205,'Contribution Tracker'!$B$6:$B$205,"Deposit",'Contribution Tracker'!$A$6:$A$205,"&gt;="&amp;A31,'Contribution Tracker'!$A$6:$A$205,"&lt;"&amp;EDATE(A31,1))</x:f>
        <x:v>0</x:v>
      </x:c>
      <x:c r="D31" s="20" t="n">
        <x:f>SUMIFS('Contribution Tracker'!$C$6:$C$205,'Contribution Tracker'!$B$6:$B$205,"Withdrawal",'Contribution Tracker'!$A$6:$A$205,"&gt;="&amp;A31,'Contribution Tracker'!$A$6:$A$205,"&lt;"&amp;EDATE(A31,1))</x:f>
        <x:v>0</x:v>
      </x:c>
      <x:c r="E31" s="20" t="n">
        <x:f>C31-D31</x:f>
        <x:v>0</x:v>
      </x:c>
      <x:c r="F31" s="20" t="n">
        <x:f>'Goal Setup'!$B$8+SUM($E$6:E31)</x:f>
        <x:v>2000</x:v>
      </x:c>
    </x:row>
    <x:row r="32">
      <x:c r="A32" s="24" t="n">
        <x:f>DATE(YEAR('Goal Setup'!$B$11),MONTH('Goal Setup'!$B$11)+26,1)</x:f>
        <x:v>47088</x:v>
      </x:c>
      <x:c r="B32" s="20" t="n">
        <x:f>'Goal Setup'!$E$8</x:f>
        <x:v>667.1232876712329</x:v>
      </x:c>
      <x:c r="C32" s="20" t="n">
        <x:f>SUMIFS('Contribution Tracker'!$C$6:$C$205,'Contribution Tracker'!$B$6:$B$205,"Deposit",'Contribution Tracker'!$A$6:$A$205,"&gt;="&amp;A32,'Contribution Tracker'!$A$6:$A$205,"&lt;"&amp;EDATE(A32,1))</x:f>
        <x:v>0</x:v>
      </x:c>
      <x:c r="D32" s="20" t="n">
        <x:f>SUMIFS('Contribution Tracker'!$C$6:$C$205,'Contribution Tracker'!$B$6:$B$205,"Withdrawal",'Contribution Tracker'!$A$6:$A$205,"&gt;="&amp;A32,'Contribution Tracker'!$A$6:$A$205,"&lt;"&amp;EDATE(A32,1))</x:f>
        <x:v>0</x:v>
      </x:c>
      <x:c r="E32" s="20" t="n">
        <x:f>C32-D32</x:f>
        <x:v>0</x:v>
      </x:c>
      <x:c r="F32" s="20" t="n">
        <x:f>'Goal Setup'!$B$8+SUM($E$6:E32)</x:f>
        <x:v>2000</x:v>
      </x:c>
    </x:row>
    <x:row r="33">
      <x:c r="A33" s="24" t="n">
        <x:f>DATE(YEAR('Goal Setup'!$B$11),MONTH('Goal Setup'!$B$11)+27,1)</x:f>
        <x:v>47119</x:v>
      </x:c>
      <x:c r="B33" s="20" t="n">
        <x:f>'Goal Setup'!$E$8</x:f>
        <x:v>667.1232876712329</x:v>
      </x:c>
      <x:c r="C33" s="20" t="n">
        <x:f>SUMIFS('Contribution Tracker'!$C$6:$C$205,'Contribution Tracker'!$B$6:$B$205,"Deposit",'Contribution Tracker'!$A$6:$A$205,"&gt;="&amp;A33,'Contribution Tracker'!$A$6:$A$205,"&lt;"&amp;EDATE(A33,1))</x:f>
        <x:v>0</x:v>
      </x:c>
      <x:c r="D33" s="20" t="n">
        <x:f>SUMIFS('Contribution Tracker'!$C$6:$C$205,'Contribution Tracker'!$B$6:$B$205,"Withdrawal",'Contribution Tracker'!$A$6:$A$205,"&gt;="&amp;A33,'Contribution Tracker'!$A$6:$A$205,"&lt;"&amp;EDATE(A33,1))</x:f>
        <x:v>0</x:v>
      </x:c>
      <x:c r="E33" s="20" t="n">
        <x:f>C33-D33</x:f>
        <x:v>0</x:v>
      </x:c>
      <x:c r="F33" s="20" t="n">
        <x:f>'Goal Setup'!$B$8+SUM($E$6:E33)</x:f>
        <x:v>2000</x:v>
      </x:c>
    </x:row>
    <x:row r="34">
      <x:c r="A34" s="24" t="n">
        <x:f>DATE(YEAR('Goal Setup'!$B$11),MONTH('Goal Setup'!$B$11)+28,1)</x:f>
        <x:v>47150</x:v>
      </x:c>
      <x:c r="B34" s="20" t="n">
        <x:f>'Goal Setup'!$E$8</x:f>
        <x:v>667.1232876712329</x:v>
      </x:c>
      <x:c r="C34" s="20" t="n">
        <x:f>SUMIFS('Contribution Tracker'!$C$6:$C$205,'Contribution Tracker'!$B$6:$B$205,"Deposit",'Contribution Tracker'!$A$6:$A$205,"&gt;="&amp;A34,'Contribution Tracker'!$A$6:$A$205,"&lt;"&amp;EDATE(A34,1))</x:f>
        <x:v>0</x:v>
      </x:c>
      <x:c r="D34" s="20" t="n">
        <x:f>SUMIFS('Contribution Tracker'!$C$6:$C$205,'Contribution Tracker'!$B$6:$B$205,"Withdrawal",'Contribution Tracker'!$A$6:$A$205,"&gt;="&amp;A34,'Contribution Tracker'!$A$6:$A$205,"&lt;"&amp;EDATE(A34,1))</x:f>
        <x:v>0</x:v>
      </x:c>
      <x:c r="E34" s="20" t="n">
        <x:f>C34-D34</x:f>
        <x:v>0</x:v>
      </x:c>
      <x:c r="F34" s="20" t="n">
        <x:f>'Goal Setup'!$B$8+SUM($E$6:E34)</x:f>
        <x:v>2000</x:v>
      </x:c>
    </x:row>
    <x:row r="35">
      <x:c r="A35" s="24" t="n">
        <x:f>DATE(YEAR('Goal Setup'!$B$11),MONTH('Goal Setup'!$B$11)+29,1)</x:f>
        <x:v>47178</x:v>
      </x:c>
      <x:c r="B35" s="20" t="n">
        <x:f>'Goal Setup'!$E$8</x:f>
        <x:v>667.1232876712329</x:v>
      </x:c>
      <x:c r="C35" s="20" t="n">
        <x:f>SUMIFS('Contribution Tracker'!$C$6:$C$205,'Contribution Tracker'!$B$6:$B$205,"Deposit",'Contribution Tracker'!$A$6:$A$205,"&gt;="&amp;A35,'Contribution Tracker'!$A$6:$A$205,"&lt;"&amp;EDATE(A35,1))</x:f>
        <x:v>0</x:v>
      </x:c>
      <x:c r="D35" s="20" t="n">
        <x:f>SUMIFS('Contribution Tracker'!$C$6:$C$205,'Contribution Tracker'!$B$6:$B$205,"Withdrawal",'Contribution Tracker'!$A$6:$A$205,"&gt;="&amp;A35,'Contribution Tracker'!$A$6:$A$205,"&lt;"&amp;EDATE(A35,1))</x:f>
        <x:v>0</x:v>
      </x:c>
      <x:c r="E35" s="20" t="n">
        <x:f>C35-D35</x:f>
        <x:v>0</x:v>
      </x:c>
      <x:c r="F35" s="20" t="n">
        <x:f>'Goal Setup'!$B$8+SUM($E$6:E35)</x:f>
        <x:v>2000</x:v>
      </x:c>
    </x:row>
    <x:row r="36">
      <x:c r="A36" s="24" t="n">
        <x:f>DATE(YEAR('Goal Setup'!$B$11),MONTH('Goal Setup'!$B$11)+30,1)</x:f>
        <x:v>47209</x:v>
      </x:c>
      <x:c r="B36" s="20" t="n">
        <x:f>'Goal Setup'!$E$8</x:f>
        <x:v>667.1232876712329</x:v>
      </x:c>
      <x:c r="C36" s="20" t="n">
        <x:f>SUMIFS('Contribution Tracker'!$C$6:$C$205,'Contribution Tracker'!$B$6:$B$205,"Deposit",'Contribution Tracker'!$A$6:$A$205,"&gt;="&amp;A36,'Contribution Tracker'!$A$6:$A$205,"&lt;"&amp;EDATE(A36,1))</x:f>
        <x:v>0</x:v>
      </x:c>
      <x:c r="D36" s="20" t="n">
        <x:f>SUMIFS('Contribution Tracker'!$C$6:$C$205,'Contribution Tracker'!$B$6:$B$205,"Withdrawal",'Contribution Tracker'!$A$6:$A$205,"&gt;="&amp;A36,'Contribution Tracker'!$A$6:$A$205,"&lt;"&amp;EDATE(A36,1))</x:f>
        <x:v>0</x:v>
      </x:c>
      <x:c r="E36" s="20" t="n">
        <x:f>C36-D36</x:f>
        <x:v>0</x:v>
      </x:c>
      <x:c r="F36" s="20" t="n">
        <x:f>'Goal Setup'!$B$8+SUM($E$6:E36)</x:f>
        <x:v>2000</x:v>
      </x:c>
    </x:row>
    <x:row r="37">
      <x:c r="A37" s="24" t="n">
        <x:f>DATE(YEAR('Goal Setup'!$B$11),MONTH('Goal Setup'!$B$11)+31,1)</x:f>
        <x:v>47239</x:v>
      </x:c>
      <x:c r="B37" s="20" t="n">
        <x:f>'Goal Setup'!$E$8</x:f>
        <x:v>667.1232876712329</x:v>
      </x:c>
      <x:c r="C37" s="20" t="n">
        <x:f>SUMIFS('Contribution Tracker'!$C$6:$C$205,'Contribution Tracker'!$B$6:$B$205,"Deposit",'Contribution Tracker'!$A$6:$A$205,"&gt;="&amp;A37,'Contribution Tracker'!$A$6:$A$205,"&lt;"&amp;EDATE(A37,1))</x:f>
        <x:v>0</x:v>
      </x:c>
      <x:c r="D37" s="20" t="n">
        <x:f>SUMIFS('Contribution Tracker'!$C$6:$C$205,'Contribution Tracker'!$B$6:$B$205,"Withdrawal",'Contribution Tracker'!$A$6:$A$205,"&gt;="&amp;A37,'Contribution Tracker'!$A$6:$A$205,"&lt;"&amp;EDATE(A37,1))</x:f>
        <x:v>0</x:v>
      </x:c>
      <x:c r="E37" s="20" t="n">
        <x:f>C37-D37</x:f>
        <x:v>0</x:v>
      </x:c>
      <x:c r="F37" s="20" t="n">
        <x:f>'Goal Setup'!$B$8+SUM($E$6:E37)</x:f>
        <x:v>2000</x:v>
      </x:c>
    </x:row>
    <x:row r="38">
      <x:c r="A38" s="24" t="n">
        <x:f>DATE(YEAR('Goal Setup'!$B$11),MONTH('Goal Setup'!$B$11)+32,1)</x:f>
        <x:v>47270</x:v>
      </x:c>
      <x:c r="B38" s="20" t="n">
        <x:f>'Goal Setup'!$E$8</x:f>
        <x:v>667.1232876712329</x:v>
      </x:c>
      <x:c r="C38" s="20" t="n">
        <x:f>SUMIFS('Contribution Tracker'!$C$6:$C$205,'Contribution Tracker'!$B$6:$B$205,"Deposit",'Contribution Tracker'!$A$6:$A$205,"&gt;="&amp;A38,'Contribution Tracker'!$A$6:$A$205,"&lt;"&amp;EDATE(A38,1))</x:f>
        <x:v>0</x:v>
      </x:c>
      <x:c r="D38" s="20" t="n">
        <x:f>SUMIFS('Contribution Tracker'!$C$6:$C$205,'Contribution Tracker'!$B$6:$B$205,"Withdrawal",'Contribution Tracker'!$A$6:$A$205,"&gt;="&amp;A38,'Contribution Tracker'!$A$6:$A$205,"&lt;"&amp;EDATE(A38,1))</x:f>
        <x:v>0</x:v>
      </x:c>
      <x:c r="E38" s="20" t="n">
        <x:f>C38-D38</x:f>
        <x:v>0</x:v>
      </x:c>
      <x:c r="F38" s="20" t="n">
        <x:f>'Goal Setup'!$B$8+SUM($E$6:E38)</x:f>
        <x:v>2000</x:v>
      </x:c>
    </x:row>
    <x:row r="39">
      <x:c r="A39" s="24" t="n">
        <x:f>DATE(YEAR('Goal Setup'!$B$11),MONTH('Goal Setup'!$B$11)+33,1)</x:f>
        <x:v>47300</x:v>
      </x:c>
      <x:c r="B39" s="20" t="n">
        <x:f>'Goal Setup'!$E$8</x:f>
        <x:v>667.1232876712329</x:v>
      </x:c>
      <x:c r="C39" s="20" t="n">
        <x:f>SUMIFS('Contribution Tracker'!$C$6:$C$205,'Contribution Tracker'!$B$6:$B$205,"Deposit",'Contribution Tracker'!$A$6:$A$205,"&gt;="&amp;A39,'Contribution Tracker'!$A$6:$A$205,"&lt;"&amp;EDATE(A39,1))</x:f>
        <x:v>0</x:v>
      </x:c>
      <x:c r="D39" s="20" t="n">
        <x:f>SUMIFS('Contribution Tracker'!$C$6:$C$205,'Contribution Tracker'!$B$6:$B$205,"Withdrawal",'Contribution Tracker'!$A$6:$A$205,"&gt;="&amp;A39,'Contribution Tracker'!$A$6:$A$205,"&lt;"&amp;EDATE(A39,1))</x:f>
        <x:v>0</x:v>
      </x:c>
      <x:c r="E39" s="20" t="n">
        <x:f>C39-D39</x:f>
        <x:v>0</x:v>
      </x:c>
      <x:c r="F39" s="20" t="n">
        <x:f>'Goal Setup'!$B$8+SUM($E$6:E39)</x:f>
        <x:v>2000</x:v>
      </x:c>
    </x:row>
    <x:row r="40">
      <x:c r="A40" s="24" t="n">
        <x:f>DATE(YEAR('Goal Setup'!$B$11),MONTH('Goal Setup'!$B$11)+34,1)</x:f>
        <x:v>47331</x:v>
      </x:c>
      <x:c r="B40" s="20" t="n">
        <x:f>'Goal Setup'!$E$8</x:f>
        <x:v>667.1232876712329</x:v>
      </x:c>
      <x:c r="C40" s="20" t="n">
        <x:f>SUMIFS('Contribution Tracker'!$C$6:$C$205,'Contribution Tracker'!$B$6:$B$205,"Deposit",'Contribution Tracker'!$A$6:$A$205,"&gt;="&amp;A40,'Contribution Tracker'!$A$6:$A$205,"&lt;"&amp;EDATE(A40,1))</x:f>
        <x:v>0</x:v>
      </x:c>
      <x:c r="D40" s="20" t="n">
        <x:f>SUMIFS('Contribution Tracker'!$C$6:$C$205,'Contribution Tracker'!$B$6:$B$205,"Withdrawal",'Contribution Tracker'!$A$6:$A$205,"&gt;="&amp;A40,'Contribution Tracker'!$A$6:$A$205,"&lt;"&amp;EDATE(A40,1))</x:f>
        <x:v>0</x:v>
      </x:c>
      <x:c r="E40" s="20" t="n">
        <x:f>C40-D40</x:f>
        <x:v>0</x:v>
      </x:c>
      <x:c r="F40" s="20" t="n">
        <x:f>'Goal Setup'!$B$8+SUM($E$6:E40)</x:f>
        <x:v>2000</x:v>
      </x:c>
    </x:row>
    <x:row r="41">
      <x:c r="A41" s="24" t="n">
        <x:f>DATE(YEAR('Goal Setup'!$B$11),MONTH('Goal Setup'!$B$11)+35,1)</x:f>
        <x:v>47362</x:v>
      </x:c>
      <x:c r="B41" s="20" t="n">
        <x:f>'Goal Setup'!$E$8</x:f>
        <x:v>667.1232876712329</x:v>
      </x:c>
      <x:c r="C41" s="20" t="n">
        <x:f>SUMIFS('Contribution Tracker'!$C$6:$C$205,'Contribution Tracker'!$B$6:$B$205,"Deposit",'Contribution Tracker'!$A$6:$A$205,"&gt;="&amp;A41,'Contribution Tracker'!$A$6:$A$205,"&lt;"&amp;EDATE(A41,1))</x:f>
        <x:v>0</x:v>
      </x:c>
      <x:c r="D41" s="20" t="n">
        <x:f>SUMIFS('Contribution Tracker'!$C$6:$C$205,'Contribution Tracker'!$B$6:$B$205,"Withdrawal",'Contribution Tracker'!$A$6:$A$205,"&gt;="&amp;A41,'Contribution Tracker'!$A$6:$A$205,"&lt;"&amp;EDATE(A41,1))</x:f>
        <x:v>0</x:v>
      </x:c>
      <x:c r="E41" s="20" t="n">
        <x:f>C41-D41</x:f>
        <x:v>0</x:v>
      </x:c>
      <x:c r="F41" s="20" t="n">
        <x:f>'Goal Setup'!$B$8+SUM($E$6:E41)</x:f>
        <x:v>2000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7" hidden="0" customWidth="1"/>
    <x:col min="3" max="3" width="25" hidden="0" customWidth="1"/>
    <x:col min="4" max="4" width="25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3" t="str">
        <x:v>GOAL ADJUSTMENTS</x:v>
      </x:c>
      <x:c r="B1" s="3"/>
      <x:c r="C1" s="3"/>
      <x:c r="D1" s="3"/>
      <x:c r="E1" s="3"/>
      <x:c r="F1" s="3"/>
      <x:c r="G1" s="3"/>
      <x:c r="H1" s="3"/>
    </x:row>
    <x:row r="2" ht="26" customHeight="1">
      <x:c r="A2" s="3"/>
      <x:c r="B2" s="3"/>
      <x:c r="C2" s="3"/>
      <x:c r="D2" s="3"/>
      <x:c r="E2" s="3"/>
      <x:c r="F2" s="3"/>
      <x:c r="G2" s="3"/>
      <x:c r="H2" s="3"/>
    </x:row>
    <x:row r="3" ht="26" customHeight="1">
      <x:c r="A3" s="7" t="str">
        <x:v>Explore alternative deadlines and monthly contributions without changing your goal.</x:v>
      </x:c>
      <x:c r="B3" s="7"/>
      <x:c r="C3" s="7"/>
      <x:c r="D3" s="7"/>
      <x:c r="E3" s="7"/>
      <x:c r="F3" s="7"/>
      <x:c r="G3" s="7"/>
      <x:c r="H3" s="7"/>
    </x:row>
    <x:row r="5" ht="26" customHeight="1">
      <x:c r="A5" s="11" t="str">
        <x:v>SCENARIO</x:v>
      </x:c>
      <x:c r="B5" s="11" t="str">
        <x:v>MONTHS</x:v>
      </x:c>
      <x:c r="C5" s="11" t="str">
        <x:v>MONTHLY CONTRIBUTION</x:v>
      </x:c>
      <x:c r="D5" s="11" t="str">
        <x:v>PROJECTED END BALANCE</x:v>
      </x:c>
    </x:row>
    <x:row r="6">
      <x:c r="A6" t="str">
        <x:v>Current plan</x:v>
      </x:c>
      <x:c r="B6" t="n">
        <x:f>'Goal Setup'!$E$7</x:f>
        <x:v>11.991786447638603</x:v>
      </x:c>
      <x:c r="C6" s="20" t="n">
        <x:f>IF(B6&gt;0,MAX('Goal Setup'!$B$7-'Goal Setup'!$B$8,0)/B6,0)</x:f>
        <x:v>667.1232876712329</x:v>
      </x:c>
      <x:c r="D6" s="20" t="n">
        <x:f>'Goal Setup'!$B$8+C6*B6</x:f>
        <x:v>10000</x:v>
      </x:c>
    </x:row>
    <x:row r="7">
      <x:c r="A7" t="str">
        <x:v>6-month alternative</x:v>
      </x:c>
      <x:c r="B7" t="n">
        <x:v>6</x:v>
      </x:c>
      <x:c r="C7" s="20" t="n">
        <x:f>IF(B7&gt;0,MAX('Goal Setup'!$B$7-'Goal Setup'!$B$8,0)/B7,0)</x:f>
        <x:v>1333.3333333333333</x:v>
      </x:c>
      <x:c r="D7" s="20" t="n">
        <x:f>'Goal Setup'!$B$8+C7*B7</x:f>
        <x:v>10000</x:v>
      </x:c>
    </x:row>
    <x:row r="8">
      <x:c r="A8" t="str">
        <x:v>12-month alternative</x:v>
      </x:c>
      <x:c r="B8" t="n">
        <x:v>12</x:v>
      </x:c>
      <x:c r="C8" s="20" t="n">
        <x:f>IF(B8&gt;0,MAX('Goal Setup'!$B$7-'Goal Setup'!$B$8,0)/B8,0)</x:f>
        <x:v>666.6666666666666</x:v>
      </x:c>
      <x:c r="D8" s="20" t="n">
        <x:f>'Goal Setup'!$B$8+C8*B8</x:f>
        <x:v>10000</x:v>
      </x:c>
    </x:row>
    <x:row r="9">
      <x:c r="A9" t="str">
        <x:v>18-month alternative</x:v>
      </x:c>
      <x:c r="B9" t="n">
        <x:v>18</x:v>
      </x:c>
      <x:c r="C9" s="20" t="n">
        <x:f>IF(B9&gt;0,MAX('Goal Setup'!$B$7-'Goal Setup'!$B$8,0)/B9,0)</x:f>
        <x:v>444.44444444444446</x:v>
      </x:c>
      <x:c r="D9" s="20" t="n">
        <x:f>'Goal Setup'!$B$8+C9*B9</x:f>
        <x:v>10000</x:v>
      </x:c>
    </x:row>
    <x:row r="10">
      <x:c r="A10" t="str">
        <x:v>24-month alternative</x:v>
      </x:c>
      <x:c r="B10" t="n">
        <x:v>24</x:v>
      </x:c>
      <x:c r="C10" s="20" t="n">
        <x:f>IF(B10&gt;0,MAX('Goal Setup'!$B$7-'Goal Setup'!$B$8,0)/B10,0)</x:f>
        <x:v>333.3333333333333</x:v>
      </x:c>
      <x:c r="D10" s="20" t="n">
        <x:f>'Goal Setup'!$B$8+C10*B10</x:f>
        <x:v>10000</x:v>
      </x:c>
    </x:row>
    <x:row r="13" ht="26" customHeight="1">
      <x:c r="A13" s="11" t="str">
        <x:v>CUSTOM CONTRIBUTION</x:v>
      </x:c>
      <x:c r="B13" s="11" t="str">
        <x:v>VALUE</x:v>
      </x:c>
    </x:row>
    <x:row r="14">
      <x:c r="A14" t="str">
        <x:v>Monthly contribution</x:v>
      </x:c>
      <x:c r="B14" s="20" t="n">
        <x:f>'Goal Setup'!B10</x:f>
        <x:v>300</x:v>
      </x:c>
    </x:row>
    <x:row r="15">
      <x:c r="A15" t="str">
        <x:v>Months to goal</x:v>
      </x:c>
      <x:c r="B15" t="n">
        <x:f>IF(B14&gt;0,MAX('Goal Setup'!B7-'Goal Setup'!B8,0)/B14,0)</x:f>
        <x:v>26.666666666666668</x:v>
      </x:c>
    </x:row>
    <x:row r="16">
      <x:c r="A16" t="str">
        <x:v>Estimated completion date</x:v>
      </x:c>
      <x:c r="B16" s="22" t="n">
        <x:f>IF(B14&gt;0,EDATE(TODAY(),ROUNDUP(B15,0)),"")</x:f>
        <x:v>47126</x:v>
      </x:c>
    </x:row>
  </x:sheetData>
  <x:mergeCells>
    <x:mergeCell ref="A1:H2"/>
    <x:mergeCell ref="A3:H3"/>
  </x:mergeCells>
  <x:pageMargins left="0.7" right="0.7" top="0.75" bottom="0.75" header="0.3" footer="0.3"/>
</x:worksheet>
</file>